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BG\"/>
    </mc:Choice>
  </mc:AlternateContent>
  <bookViews>
    <workbookView xWindow="-105" yWindow="-105" windowWidth="23250" windowHeight="12450" tabRatio="745" activeTab="5"/>
  </bookViews>
  <sheets>
    <sheet name="Дефект" sheetId="15" r:id="rId1"/>
    <sheet name="_ЛРВ" sheetId="20" r:id="rId2"/>
    <sheet name="_РС" sheetId="21" r:id="rId3"/>
    <sheet name="транспорт" sheetId="14" r:id="rId4"/>
    <sheet name="Исходные данные" sheetId="4" r:id="rId5"/>
    <sheet name="Форма" sheetId="5" r:id="rId6"/>
    <sheet name="Лист2" sheetId="6" r:id="rId7"/>
  </sheets>
  <externalReferences>
    <externalReference r:id="rId8"/>
  </externalReferences>
  <definedNames>
    <definedName name="_xlnm._FilterDatabase" localSheetId="0" hidden="1">Дефект!$A$31:$I$51</definedName>
    <definedName name="_xlnm.Print_Titles" localSheetId="1">_ЛРВ!$14:$14</definedName>
    <definedName name="_xlnm.Print_Titles" localSheetId="2">_РС!$19:$19</definedName>
    <definedName name="_xlnm.Print_Titles" localSheetId="0">Дефект!$31:$31</definedName>
    <definedName name="_xlnm.Print_Area" localSheetId="0">Дефект!$A$1:$I$51</definedName>
    <definedName name="_xlnm.Print_Area" localSheetId="4">'Исходные данные'!$A$1:$E$27</definedName>
    <definedName name="_xlnm.Print_Area" localSheetId="6">Лист2!$A$1:$I$97</definedName>
    <definedName name="_xlnm.Print_Area" localSheetId="3">транспорт!$A$1:$J$14</definedName>
    <definedName name="_xlnm.Print_Area" localSheetId="5">Форма!$B$1:$D$32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2" i="15" l="1"/>
  <c r="J35" i="15"/>
  <c r="E33" i="21" l="1"/>
  <c r="G33" i="21" s="1"/>
  <c r="E32" i="21" l="1"/>
  <c r="G32" i="21" s="1"/>
  <c r="E34" i="21"/>
  <c r="G34" i="21" s="1"/>
  <c r="E24" i="21" l="1"/>
  <c r="E23" i="21"/>
  <c r="G10" i="4" l="1"/>
  <c r="B2" i="21" l="1"/>
  <c r="B8" i="21" s="1"/>
  <c r="E30" i="21" l="1"/>
  <c r="G30" i="21" s="1"/>
  <c r="E28" i="21"/>
  <c r="G28" i="21" s="1"/>
  <c r="E39" i="21"/>
  <c r="E38" i="21"/>
  <c r="G38" i="21" s="1"/>
  <c r="E31" i="21"/>
  <c r="G31" i="21" s="1"/>
  <c r="E29" i="21"/>
  <c r="G29" i="21" s="1"/>
  <c r="G35" i="21" l="1"/>
  <c r="D13" i="4" s="1"/>
  <c r="G39" i="21"/>
  <c r="D10" i="14"/>
  <c r="F10" i="14" s="1"/>
  <c r="H10" i="14" s="1"/>
  <c r="J10" i="14" s="1"/>
  <c r="G23" i="21"/>
  <c r="G25" i="21" s="1"/>
  <c r="D8" i="4" s="1"/>
  <c r="D9" i="4"/>
  <c r="G40" i="21" l="1"/>
  <c r="J11" i="14"/>
  <c r="J12" i="15"/>
  <c r="D5" i="4" l="1"/>
  <c r="D4" i="4"/>
  <c r="G42" i="21"/>
  <c r="A5" i="14"/>
  <c r="C4" i="5" l="1"/>
  <c r="G19" i="14" l="1"/>
  <c r="D19" i="14"/>
  <c r="A4" i="6" l="1"/>
  <c r="G11" i="4" l="1"/>
  <c r="D10" i="4" s="1"/>
  <c r="D12" i="5"/>
  <c r="D15" i="5"/>
  <c r="D16" i="5"/>
  <c r="D17" i="5" l="1"/>
  <c r="D18" i="5"/>
  <c r="D13" i="5"/>
  <c r="D14" i="4" l="1"/>
  <c r="D14" i="5"/>
  <c r="D19" i="5" s="1"/>
  <c r="D20" i="4" l="1"/>
  <c r="D22" i="5" s="1"/>
  <c r="D20" i="5"/>
  <c r="D21" i="5" s="1"/>
  <c r="D26" i="5" s="1"/>
  <c r="D24" i="4" l="1"/>
  <c r="D23" i="5"/>
  <c r="D24" i="5" l="1"/>
  <c r="D25" i="5" s="1"/>
  <c r="E28" i="5" s="1"/>
  <c r="J34" i="15" s="1"/>
  <c r="K11" i="14" l="1"/>
  <c r="D27" i="5"/>
</calcChain>
</file>

<file path=xl/sharedStrings.xml><?xml version="1.0" encoding="utf-8"?>
<sst xmlns="http://schemas.openxmlformats.org/spreadsheetml/2006/main" count="464" uniqueCount="298">
  <si>
    <t>Форма N 5</t>
  </si>
  <si>
    <t>(наименование стройки)</t>
  </si>
  <si>
    <r>
      <t>ЛОКАЛЬНАЯ РЕСУРСНАЯ ВЕДОМОСТЬ</t>
    </r>
    <r>
      <rPr>
        <sz val="12"/>
        <rFont val="Times New Roman Cyr"/>
        <family val="1"/>
        <charset val="204"/>
      </rPr>
      <t xml:space="preserve">  № </t>
    </r>
  </si>
  <si>
    <t>1</t>
  </si>
  <si>
    <t>(локальная ресурсная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</si>
  <si>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</si>
  <si>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</si>
  <si>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</si>
  <si>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</si>
  <si>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N п.п.</t>
  </si>
  <si>
    <t>Шифр номера нормативов и коды ресурсов</t>
  </si>
  <si>
    <t>Наименование работ и затрат</t>
  </si>
  <si>
    <t>Единица измерения</t>
  </si>
  <si>
    <t xml:space="preserve">Количество </t>
  </si>
  <si>
    <t>на. ед. измерения</t>
  </si>
  <si>
    <t>по проектным данным</t>
  </si>
  <si>
    <t>ЗАТРАТЫ ТРУДА РАБОЧИХ-СТРОИТЕЛЕЙ</t>
  </si>
  <si>
    <t>ЧЕЛ.-Ч</t>
  </si>
  <si>
    <t>3</t>
  </si>
  <si>
    <t>ЗАТРАТЫ ТРУДА МАШИНИСТОВ</t>
  </si>
  <si>
    <t>МАШ.-Ч</t>
  </si>
  <si>
    <t>1135</t>
  </si>
  <si>
    <t>МАШИНЫ ПОЛИВОМОЕЧНЫЕ 6000 Л</t>
  </si>
  <si>
    <t>2</t>
  </si>
  <si>
    <t>3.1</t>
  </si>
  <si>
    <t>3.2</t>
  </si>
  <si>
    <t>3.3</t>
  </si>
  <si>
    <t>3.4</t>
  </si>
  <si>
    <t>9219</t>
  </si>
  <si>
    <t>ВОДА</t>
  </si>
  <si>
    <t>М3</t>
  </si>
  <si>
    <t>1000М2</t>
  </si>
  <si>
    <t>107</t>
  </si>
  <si>
    <t>АВТОГРЕЙДЕРЫ СРЕДНЕГО ТИПА 99 (135) КВТ (Л.С.)</t>
  </si>
  <si>
    <t>112</t>
  </si>
  <si>
    <t>АВТОПОГРУЗЧИКИ 5 Т</t>
  </si>
  <si>
    <t>12303</t>
  </si>
  <si>
    <t>ИТОГО ПО ЛОКАЛЬНОЙ РЕСУРСНОЙ ВЕДОМОСТИ:</t>
  </si>
  <si>
    <t>ТРУДОВЫЕ РЕСУРСЫ</t>
  </si>
  <si>
    <t>СТРОИТЕЛЬНЫЕ МАШИНЫ И МЕХАНИЗМЫ</t>
  </si>
  <si>
    <t>МАТЕРИАЛЬНЫЕ РЕСУРСЫ</t>
  </si>
  <si>
    <t>СУМ</t>
  </si>
  <si>
    <t>Исходные данные для определения стоимости объекта в текущих ценах</t>
  </si>
  <si>
    <t xml:space="preserve">Затраты на оборудование, мебель и инвентарь (Со) </t>
  </si>
  <si>
    <t>сум</t>
  </si>
  <si>
    <t>Затраты на строительные материалы, изделия и конструкции (См)</t>
  </si>
  <si>
    <t>Транспортные расходы на материалы</t>
  </si>
  <si>
    <t>Заготовительно-складские расходы</t>
  </si>
  <si>
    <t>Транспортные расходы на оборудование  с загот.скл.расх</t>
  </si>
  <si>
    <t>Затраты на ОЗП с учетом начислений на соцстрах (Сзп)</t>
  </si>
  <si>
    <t>Нормативная трудоемкость объекта (Т)</t>
  </si>
  <si>
    <t>чел/час</t>
  </si>
  <si>
    <t>Среднегодовая заработная плата строителей по региону в расчете на месяц, определенная на основе статистических данных за предыдущие 12 месяцев, сум./месяц (Змс)</t>
  </si>
  <si>
    <t>сум/месяц</t>
  </si>
  <si>
    <t>Среднемесячный фонд рабочего времени в часах по данным Министерства труда и социальной защиты населения Республики Узбекистан (Ф)</t>
  </si>
  <si>
    <t>час</t>
  </si>
  <si>
    <t>Коэффициент учета размера отчислений на соцстрах (Ксс)</t>
  </si>
  <si>
    <t>Затраты на эксплуатацию машин и механизмов (Сэм)</t>
  </si>
  <si>
    <t xml:space="preserve">Прочие затраты и расходы подрядчика (Пп) </t>
  </si>
  <si>
    <t xml:space="preserve">Процент (%)  </t>
  </si>
  <si>
    <t>%</t>
  </si>
  <si>
    <t>Сумма (сум)</t>
  </si>
  <si>
    <t>Прочие затраты и расходы заказчика (Пз)</t>
  </si>
  <si>
    <t>Процент (%)</t>
  </si>
  <si>
    <t>Затраты на страхование строительства объектов</t>
  </si>
  <si>
    <t>Коэффициент риска, исходя из прогноза индекса роста цен</t>
  </si>
  <si>
    <t>Итого стоимость объекта в текущих ценах</t>
  </si>
  <si>
    <t>тыс.сум</t>
  </si>
  <si>
    <t xml:space="preserve">                                                                                             </t>
  </si>
  <si>
    <t xml:space="preserve">     СТОИМОСТЬ  ОБЪЕКТА В ТЕКУЩИХ  ЦЕНАХ.</t>
  </si>
  <si>
    <t xml:space="preserve">   </t>
  </si>
  <si>
    <t xml:space="preserve">    </t>
  </si>
  <si>
    <t>№№ ПП</t>
  </si>
  <si>
    <t xml:space="preserve">НАИМЕНОВАНИЕ ЗАТРАТ </t>
  </si>
  <si>
    <t>Цена</t>
  </si>
  <si>
    <t>(тыс.сум)</t>
  </si>
  <si>
    <t>ЗАТРАТЫ НА ОБОРУДОВАНИЕ, МЕБЕЛЬ И ИНВЕНТАРЬ</t>
  </si>
  <si>
    <t>ЗАТРАТЫ НА СТРОИТЕЛЬНЫЕ МАТЕРИАЛЫ, ИЗДЕЛИЯ И КОНСТРУКЦИИ</t>
  </si>
  <si>
    <t>ТРАНСПОРТНЫЕ РАСХОДЫ НА МАТЕРИАЛЫ</t>
  </si>
  <si>
    <t xml:space="preserve">ЗАГОТОВИТЕЛЬНО-СКЛАДСКИЕ РАСХОДЫ </t>
  </si>
  <si>
    <t xml:space="preserve">ТРАНСПОРТНЫЕ РАСХОДЫ НА ОБОРУДОВАНИЕ </t>
  </si>
  <si>
    <t>ЗАТРАТЫ НА ОСНОВНУЮ ЗАРАБОТНУЮ ПЛАТУ С УЧЕТОМ НАЧИСЛЕНИЙ НА СОЦИАЛЬНОЕ СТРАХОВАНИЕ</t>
  </si>
  <si>
    <t>ЗАТРАТЫ НА ЭКСПЛУАТАЦИЮ МАШИН И МЕХАНИЗМОВ</t>
  </si>
  <si>
    <t xml:space="preserve">И Т О Г О </t>
  </si>
  <si>
    <t xml:space="preserve">ЗАТРАТЫ НА СТРАХОВАНИЕ СТРОИТЕЛЬСТВА ОБЪЕКТОВ </t>
  </si>
  <si>
    <t>И Т О Г О  СТОИМОСТЬ СТРОИТЕЛЬСТВА В ТЕКУЩИХ ЦЕНАХ</t>
  </si>
  <si>
    <t>И Т О Г О С НДС</t>
  </si>
  <si>
    <t xml:space="preserve">ПИР </t>
  </si>
  <si>
    <t xml:space="preserve">ИТОГО </t>
  </si>
  <si>
    <t>ЗАКАЗЧИК</t>
  </si>
  <si>
    <t>ИСПОЛНИТЕЛЬ</t>
  </si>
  <si>
    <t>___________________</t>
  </si>
  <si>
    <t xml:space="preserve"> </t>
  </si>
  <si>
    <t>МП</t>
  </si>
  <si>
    <t xml:space="preserve">ПОЯСНИТЕЛЬНАЯ  ЗАПИСКА  К  СМЕТНОЙ  ДОКУМЕНТАЦИИ В </t>
  </si>
  <si>
    <t>ТЕКУЩИХ ЦЕНАХ</t>
  </si>
  <si>
    <t xml:space="preserve">      Стартовая стоимость строительства определена в соответствии с  Постановлением Кабинета  </t>
  </si>
  <si>
    <t>Министров от 11.06.2003 года № 261 «О переходе на договорные текущие цены при реализации</t>
  </si>
  <si>
    <t>инвестиционных проектов, осуществляемых за счет централизованных капитальных вложений".</t>
  </si>
  <si>
    <t>Стоимость строительства объекта рассчитывается по ресурсному методу.</t>
  </si>
  <si>
    <t>Расчет стартовой стоимости в текущих ценах производится по формуле:</t>
  </si>
  <si>
    <r>
      <t>Сзп</t>
    </r>
    <r>
      <rPr>
        <sz val="10"/>
        <rFont val="Arial Cyr"/>
        <charset val="204"/>
      </rPr>
      <t xml:space="preserve"> - затраты на основную зарплату с учетом начислений на социальное страхование;</t>
    </r>
  </si>
  <si>
    <r>
      <t>Сэм</t>
    </r>
    <r>
      <rPr>
        <sz val="10"/>
        <rFont val="Arial Cyr"/>
        <charset val="204"/>
      </rPr>
      <t xml:space="preserve"> - затраты на эксплуатацию машин и механизмов;</t>
    </r>
  </si>
  <si>
    <r>
      <t>См</t>
    </r>
    <r>
      <rPr>
        <sz val="10"/>
        <rFont val="Arial Cyr"/>
        <charset val="204"/>
      </rPr>
      <t xml:space="preserve"> - затраты на строительные материалы, изделия и конструкции;</t>
    </r>
  </si>
  <si>
    <r>
      <t>Стр</t>
    </r>
    <r>
      <rPr>
        <sz val="10"/>
        <rFont val="Arial Cyr"/>
        <charset val="204"/>
      </rPr>
      <t xml:space="preserve"> - затраты на транспортные расходы;</t>
    </r>
  </si>
  <si>
    <r>
      <t>Пп</t>
    </r>
    <r>
      <rPr>
        <sz val="10"/>
        <rFont val="Arial Cyr"/>
        <charset val="204"/>
      </rPr>
      <t xml:space="preserve"> - прочие затраты подрядчика;</t>
    </r>
  </si>
  <si>
    <r>
      <t>Пз</t>
    </r>
    <r>
      <rPr>
        <sz val="10"/>
        <rFont val="Arial Cyr"/>
        <charset val="204"/>
      </rPr>
      <t xml:space="preserve"> - прочие затраты заказчика;</t>
    </r>
  </si>
  <si>
    <r>
      <t>Зо</t>
    </r>
    <r>
      <rPr>
        <sz val="10"/>
        <rFont val="Arial Cyr"/>
        <charset val="204"/>
      </rPr>
      <t xml:space="preserve"> — затраты на оборудование</t>
    </r>
  </si>
  <si>
    <r>
      <t>Ср</t>
    </r>
    <r>
      <rPr>
        <sz val="10"/>
        <rFont val="Arial Cyr"/>
        <charset val="204"/>
      </rPr>
      <t xml:space="preserve"> - затраты на страхование строительства объектов;</t>
    </r>
  </si>
  <si>
    <r>
      <t>Кр</t>
    </r>
    <r>
      <rPr>
        <sz val="10"/>
        <rFont val="Arial Cyr"/>
        <charset val="204"/>
      </rPr>
      <t xml:space="preserve"> - коэффициент риска;</t>
    </r>
  </si>
  <si>
    <t>I. Затраты на заработную плату;</t>
  </si>
  <si>
    <t xml:space="preserve">     Определяются путем умножения трудозатрат рабочих-строителей на текущую стоимость </t>
  </si>
  <si>
    <t>1 человеко-часа (в сумах) на коэффициент, учитывающий размер отчисления на социальное</t>
  </si>
  <si>
    <t>страхование по формуле:</t>
  </si>
  <si>
    <t>Созп = Траб х Сч х Ксс,</t>
  </si>
  <si>
    <t>где:</t>
  </si>
  <si>
    <r>
      <t>Траб</t>
    </r>
    <r>
      <rPr>
        <sz val="10"/>
        <rFont val="Arial Cyr"/>
        <charset val="204"/>
      </rPr>
      <t xml:space="preserve"> - трудозатраты рабочих-строителей, определяемые в составе ресурсных смет;</t>
    </r>
  </si>
  <si>
    <r>
      <t>Сч</t>
    </r>
    <r>
      <rPr>
        <sz val="10"/>
        <rFont val="Arial Cyr"/>
        <charset val="204"/>
      </rPr>
      <t xml:space="preserve"> - среднечасовая заработная плата рабочих-строителей, исчисляется исходя из уровня </t>
    </r>
  </si>
  <si>
    <t>среднестатистической месячной заработной платы строителей по региону;</t>
  </si>
  <si>
    <r>
      <t>Ксс</t>
    </r>
    <r>
      <rPr>
        <sz val="10"/>
        <rFont val="Arial Cyr"/>
        <charset val="204"/>
      </rPr>
      <t xml:space="preserve"> - коэффициент, учитывающий размер отчислений на социальное страхование.</t>
    </r>
  </si>
  <si>
    <t>Исчисление среднечасовой заработной платы производится по формуле:</t>
  </si>
  <si>
    <t>Сч = Змс : Ф,</t>
  </si>
  <si>
    <r>
      <t>Змс</t>
    </r>
    <r>
      <rPr>
        <sz val="10"/>
        <rFont val="Arial Cyr"/>
        <charset val="204"/>
      </rPr>
      <t xml:space="preserve"> - среднечасовая заработная плата рабочих-строителей по региону;</t>
    </r>
  </si>
  <si>
    <r>
      <t>Ф</t>
    </r>
    <r>
      <rPr>
        <sz val="10"/>
        <rFont val="Arial Cyr"/>
        <charset val="204"/>
      </rPr>
      <t xml:space="preserve"> - среднемесячный фонд рабочего времени в часах по данным Министерства труда </t>
    </r>
  </si>
  <si>
    <t>и социальной защиты населения Республики Узбекистан.</t>
  </si>
  <si>
    <t>Среднегодовая заработная плата строителей по региону в расчете на месяц, )</t>
  </si>
  <si>
    <t xml:space="preserve">определенная на основе статистических данных за предыдущие 12 месяцев, </t>
  </si>
  <si>
    <t>Трудозатраты определены в соответствие с ресурсной сметой в чел/час</t>
  </si>
  <si>
    <t xml:space="preserve"> Всего заработная плата рабочих-строителей в текущих ценах с отчислениями</t>
  </si>
  <si>
    <t xml:space="preserve"> на социальное страхование в размере - 25% </t>
  </si>
  <si>
    <t>II. Затраты на эксплуатацию машин и механизмов</t>
  </si>
  <si>
    <t xml:space="preserve">Стоимость затрат на эксплуатацию машин и механизмов при определении стоимости </t>
  </si>
  <si>
    <t xml:space="preserve">строительства объекта принимается по текущим ценам исходя из нормативной </t>
  </si>
  <si>
    <t xml:space="preserve">потребности в машино-часах по ресурсной смете и среднесложившейся по региону </t>
  </si>
  <si>
    <t>цены машино-часа соответствующего вида машин по формуле:</t>
  </si>
  <si>
    <t>Сэм = ЭМ х Цпр,</t>
  </si>
  <si>
    <r>
      <t>ЭМ</t>
    </r>
    <r>
      <rPr>
        <sz val="10"/>
        <rFont val="Arial Cyr"/>
        <charset val="204"/>
      </rPr>
      <t xml:space="preserve"> - объем эксплуатации машин и механизмов в часах;</t>
    </r>
  </si>
  <si>
    <t>Цпр - текущие цены на эксплуатацию машин и механизмов в час/сум.</t>
  </si>
  <si>
    <t>Стоимость затрат на эксплуатацию машин и механизмов определена в соответствии с ресурс-</t>
  </si>
  <si>
    <t>ной сметой.</t>
  </si>
  <si>
    <t>III. Затраты на приобретение строительных материалов, изделий и конструкций</t>
  </si>
  <si>
    <t xml:space="preserve">    Затраты на приобретение строительных материалов, изделий и контрукций определены на</t>
  </si>
  <si>
    <t xml:space="preserve">основе фактических показателей в соответствии с  ресурсной сметы, разработаной в составе </t>
  </si>
  <si>
    <t xml:space="preserve">рабочего проекта с применением средних текущих цен на материально-технические ресурсы </t>
  </si>
  <si>
    <t>применяемые в строительном производстве Республики Узбекистан и  в данном регионе,  по</t>
  </si>
  <si>
    <t>формуле:</t>
  </si>
  <si>
    <r>
      <t>См = См1 + См2 + СмЗ +...+ Смп</t>
    </r>
    <r>
      <rPr>
        <sz val="10"/>
        <rFont val="Arial Cyr"/>
        <charset val="204"/>
      </rPr>
      <t>, где:</t>
    </r>
  </si>
  <si>
    <r>
      <t>См1, См2, СмЗ, Смп</t>
    </r>
    <r>
      <rPr>
        <sz val="10"/>
        <rFont val="Arial Cyr"/>
        <charset val="204"/>
      </rPr>
      <t xml:space="preserve"> - стоимость отдельных видов строительных материалов и конструкций</t>
    </r>
  </si>
  <si>
    <r>
      <t>N</t>
    </r>
    <r>
      <rPr>
        <sz val="10"/>
        <rFont val="Arial Cyr"/>
        <charset val="204"/>
      </rPr>
      <t xml:space="preserve"> - количество отдельного вида строительного материала (изделия, конструкции), </t>
    </r>
  </si>
  <si>
    <t>требуемого для строительства объекта;</t>
  </si>
  <si>
    <r>
      <t>Цср</t>
    </r>
    <r>
      <rPr>
        <sz val="10"/>
        <rFont val="Arial Cyr"/>
        <charset val="204"/>
      </rPr>
      <t xml:space="preserve"> - средняя цена на единицу строительного материала (изделия, конструкции).</t>
    </r>
  </si>
  <si>
    <t>Стоимость строительных материалов и ресурсов приняты согласно расчётам прогнознго уровня, утверждёным районными предприятиями и "Ташкентавтойул", представленными О.О.О. "Инфраструктура Лойиха Бюроси", по катологу текущих цен материально технические ресурс</t>
  </si>
  <si>
    <t>IV. Прочие затраты подрядчика</t>
  </si>
  <si>
    <t xml:space="preserve">     Прочие затраты подрядчика принимаются по справку подрядчика.</t>
  </si>
  <si>
    <t>V. Прочие затрат заказчика</t>
  </si>
  <si>
    <t xml:space="preserve">        Прочие затраты заказчика (Пзз)   ( затраты на разработку проекта и экспертизу </t>
  </si>
  <si>
    <t xml:space="preserve">проекта,  стоимость разработки  рабочей документации и изыскательских работ, содержание </t>
  </si>
  <si>
    <t>технического и авторского надзора, затрат на отведения земель, выплаты компенсаций, про-</t>
  </si>
  <si>
    <t>ведения конкурсных торгов и т.п. ) в соответствии по расчету прочих затрат и расходов заказчика.</t>
  </si>
  <si>
    <t>Составил:</t>
  </si>
  <si>
    <r>
      <t xml:space="preserve">Ц = (Сзп + Сэм + См + Зо+ Стр + Пп + Пз + Ср) х Кр, </t>
    </r>
    <r>
      <rPr>
        <sz val="10"/>
        <rFont val="Arial Cyr"/>
        <family val="2"/>
        <charset val="204"/>
      </rPr>
      <t>где:</t>
    </r>
  </si>
  <si>
    <r>
      <t xml:space="preserve">а часовая ставка по данным Минтруда равной </t>
    </r>
    <r>
      <rPr>
        <b/>
        <sz val="10"/>
        <color indexed="10"/>
        <rFont val="Arial Cyr"/>
        <charset val="204"/>
      </rPr>
      <t>166,25</t>
    </r>
    <r>
      <rPr>
        <sz val="10"/>
        <rFont val="Arial Cyr"/>
        <charset val="204"/>
      </rPr>
      <t xml:space="preserve"> часов в месяц</t>
    </r>
  </si>
  <si>
    <r>
      <t xml:space="preserve">    </t>
    </r>
    <r>
      <rPr>
        <b/>
        <sz val="10"/>
        <rFont val="Arial Cyr"/>
        <family val="2"/>
        <charset val="204"/>
      </rPr>
      <t xml:space="preserve">      Смп = N x Цср,</t>
    </r>
  </si>
  <si>
    <t xml:space="preserve">"ТАСДИҚЛАЙМАН"  </t>
  </si>
  <si>
    <t>"КЕЛИШИЛДИ"</t>
  </si>
  <si>
    <t>бошқармаси бошлиғи</t>
  </si>
  <si>
    <t>НУҚСОНЛАР ҚАЙДНОМАСИ</t>
  </si>
  <si>
    <t>№ т.р</t>
  </si>
  <si>
    <t>Ишларнинг      манзили</t>
  </si>
  <si>
    <t>Узунлиги   метр</t>
  </si>
  <si>
    <t>Йўл элементларининг мавжуд  холати</t>
  </si>
  <si>
    <t xml:space="preserve">Лойихада кўзда тутилган иш турлари ва тадбирлар </t>
  </si>
  <si>
    <t>Иш хажмларини хисоблаш формуласи</t>
  </si>
  <si>
    <t>Ўлчов бирлиги</t>
  </si>
  <si>
    <t xml:space="preserve">Микдори  </t>
  </si>
  <si>
    <t>боши</t>
  </si>
  <si>
    <t>охири</t>
  </si>
  <si>
    <t>ПК+</t>
  </si>
  <si>
    <t>0+00</t>
  </si>
  <si>
    <t>м2</t>
  </si>
  <si>
    <t>НДС 15 %</t>
  </si>
  <si>
    <t xml:space="preserve">Бахмал туман ободонлаштириш </t>
  </si>
  <si>
    <t>__________М.Абдуллаев</t>
  </si>
  <si>
    <t xml:space="preserve">"Жиззах минтақавий йўлларга </t>
  </si>
  <si>
    <t xml:space="preserve">буюртмачи хизмати" ДУК </t>
  </si>
  <si>
    <t>директори_________ М.Ялгашев</t>
  </si>
  <si>
    <t xml:space="preserve">Бахмал туман йўллардан </t>
  </si>
  <si>
    <t>фойдаланиш унитар корхонаси</t>
  </si>
  <si>
    <t>директори_________ Ш.Султонов</t>
  </si>
  <si>
    <t>ЖИЗЗАХ 2022 ЙИЛ</t>
  </si>
  <si>
    <t>"___" _________ 2022 й.</t>
  </si>
  <si>
    <t>"____" __________ 2022 й.</t>
  </si>
  <si>
    <t>ЛОКАЛЬНЫЙ РЕСУРСНЫЙ СМЕТНЫЙ РАСЧЕТ</t>
  </si>
  <si>
    <t xml:space="preserve">   № </t>
  </si>
  <si>
    <t xml:space="preserve">В базисных ценах </t>
  </si>
  <si>
    <t>Сметная стоимость</t>
  </si>
  <si>
    <t>--</t>
  </si>
  <si>
    <t>ТЫС.СУМ.</t>
  </si>
  <si>
    <t>Составлен В ТЕКУЩИХ ЦЕНАХ</t>
  </si>
  <si>
    <t>в базисном уровне</t>
  </si>
  <si>
    <t>на.ед.изм.</t>
  </si>
  <si>
    <t>общая</t>
  </si>
  <si>
    <t>ИТОГО ПО ЛОКАЛЬНОМУ РЕСУРСНОМУ РАСЧЕТУ, СОСТАВЛЕННОМУ НА ОСНОВЕ ЛОКАЛЬНОЙ РЕСУРСНОЙ ВЕДОМОСТИ N</t>
  </si>
  <si>
    <t>ИТОГО ПО ТРУДОВЫМ РЕСУРСАМ:</t>
  </si>
  <si>
    <t>ИТОГО ПО СТРОИТЕЛЬНЫМ МАШИНАМ:</t>
  </si>
  <si>
    <t>ГРАВИЙНО-ПЕСЧАНАЯ СМЕСЬ</t>
  </si>
  <si>
    <t>ИТОГО ПО СТРОИТЕЛЬНЫМ МАТЕРИАЛАМ:</t>
  </si>
  <si>
    <t>ИТОГО ПРЯМЫЕ ЗАТРАТЫ</t>
  </si>
  <si>
    <t>Е0101-197-08 ДОП. 11 ГОСАРХИТЕКТСТРОЙ РУЗ ПР. № 429 ОТ 15.12.17 Г.</t>
  </si>
  <si>
    <t>РАЗРАБОТКА ГРУНТА С ПОГРУЗКОЙ В АВТОМОБИЛИ-САМОСВАЛЫ ЭКСКАВАТОРАМИ ТИПА "ATLAS", "VOLVO", "KOMATSU", "HITACHI", "LIEBHER", HYUNDAI ROBEX С КОВШОМ ВМЕСТИМОСТЬЮ 0,65 (0,65-0,99) М3, ГРУППА ГРУНТОВ 2</t>
  </si>
  <si>
    <t>1000 М3 ГРУНТА</t>
  </si>
  <si>
    <t>1941</t>
  </si>
  <si>
    <t>ЭКСКАВАТОРЫ НА ГУСЕНИЧНОМ ХОДУ ТИПА "ATLAS", "VOLVO", "KOMATSU", "HITACHI", "LIEBHER","HYUNDAI ROBEX" С ЕМКОСТЬЮ КОВША 0,65 М3</t>
  </si>
  <si>
    <t xml:space="preserve">    Транспортные расходы на перевозымые грузы</t>
  </si>
  <si>
    <t>№ П/П</t>
  </si>
  <si>
    <t>Наменование  материалов</t>
  </si>
  <si>
    <t>Единица  измерения</t>
  </si>
  <si>
    <t>Коли-чество</t>
  </si>
  <si>
    <t>Удель- ный  вес</t>
  </si>
  <si>
    <t>Общая  тонна</t>
  </si>
  <si>
    <t>Автотранспортная  км</t>
  </si>
  <si>
    <t>тон / км</t>
  </si>
  <si>
    <t>Стоимость за  один т/км</t>
  </si>
  <si>
    <t>Всего</t>
  </si>
  <si>
    <t>тон</t>
  </si>
  <si>
    <t>ИТОГО</t>
  </si>
  <si>
    <t>СОСТАВИЛ:</t>
  </si>
  <si>
    <t>ҚУРИЛИШ МАТЕРИАЛЛАРИНИ ТАШИБ КЕЛТИРИШ МАСОФАСИ</t>
  </si>
  <si>
    <t>т/р</t>
  </si>
  <si>
    <t>Материал номи</t>
  </si>
  <si>
    <t>Таъминловчи ташкилот номи</t>
  </si>
  <si>
    <t>Ташиш масофаси, км.</t>
  </si>
  <si>
    <t>Асфалтобетон</t>
  </si>
  <si>
    <t>Битум</t>
  </si>
  <si>
    <t>Щебень</t>
  </si>
  <si>
    <t>Қум шағал аралашмаси</t>
  </si>
  <si>
    <t>Темир ёки полителен қувурлар</t>
  </si>
  <si>
    <t>Жиззах "МЙБХ" ДУК лойиҳа бўлими бошлиғи:</t>
  </si>
  <si>
    <t>Лойиха ташкилоти Сангзор проект инвест МЧЖ вакили:</t>
  </si>
  <si>
    <t xml:space="preserve">Ш.Узаков </t>
  </si>
  <si>
    <t>Ш.Боймуродов</t>
  </si>
  <si>
    <t>Ш.Холдоров</t>
  </si>
  <si>
    <t>Х.Солиев</t>
  </si>
  <si>
    <t>ПРОЧИЕ ЗАТРАТЫ И РАСХОДЫ ПОДРЯДЧИКА 18,58 %</t>
  </si>
  <si>
    <t>Жиззах "МЙБХ" ДУК техник кузатув ва бажарилган ишларни қабул қилиш бўлими:</t>
  </si>
  <si>
    <t>ГПС</t>
  </si>
  <si>
    <t>Мавжуд қоплама  бузилиб кетган</t>
  </si>
  <si>
    <t>м3</t>
  </si>
  <si>
    <t>Махаллий кариер</t>
  </si>
  <si>
    <t>Сайхан АБЦ</t>
  </si>
  <si>
    <t>Е0102-027-02</t>
  </si>
  <si>
    <t>ПЛАНИРОВКА ПЛОЩАДЕЙ МЕХАНИЗИРОВАННЫМ СПОСОБОМ, ГРУППА ГРУНТОВ 2</t>
  </si>
  <si>
    <t>Е2704-003-05 ДОП. 4</t>
  </si>
  <si>
    <t>УСТРОЙСТВО ОСНОВАНИЙ И ПОКРЫТИЙ ИЗ ПЕСЧАНО-ГРАВИЙНЫХ СМЕСЕЙ ОДНОСЛОЙНЫХ ТОЛЩИНОЙ 12 СМ</t>
  </si>
  <si>
    <t>2845</t>
  </si>
  <si>
    <t>КАТКИ ДОРОЖНЫЕ САМОХОДНЫЕ КОМБИНИРОВАННЫЕ 13 Т HAMM ND 110 S/N</t>
  </si>
  <si>
    <t>2846</t>
  </si>
  <si>
    <t>КАТКИ ДОРОЖНЫЕ 30 Т HAMM 35 S/N</t>
  </si>
  <si>
    <t>3093</t>
  </si>
  <si>
    <t>КАТКИ ДОРОЖНЫЕ САМОХОДНЫЕ КОМБИНИРОВАННЫЕ БОЛЬШИХ ТИПОРАЗМЕРОВ ТИПА КАТКОВ ФИРМЫ "BOMAG" С РАБОЧЕЙ МАССОЙ ОТ 8,8 ДО 9,2 Т</t>
  </si>
  <si>
    <t>Е2704-003-08 ДОП. 7 К=8</t>
  </si>
  <si>
    <t>НА КАЖДЫЙ 1 СМ ИЗМЕНЕНИЯ ТОЛЩИНЫ СЛОЯ ДОБАВЛЯТЬ К НОРМАМ С 27-04-003-05 ПО 27-04-003-07</t>
  </si>
  <si>
    <t>1000 М2 ОСНОВАНИЯ ИЛИ ПОКРЫТИЯ</t>
  </si>
  <si>
    <t>Е0101-047-02</t>
  </si>
  <si>
    <t>УСТРОЙСТВО СЛИВНОЙ ПРИЗМЫ И КЮВЕТОВ В ВЫЕМКАХ, ГРУППА ГРУНТОВ 2</t>
  </si>
  <si>
    <t>100М3</t>
  </si>
  <si>
    <t>Механизмлар ёрдамида йўл минтақасини текислаш</t>
  </si>
  <si>
    <t>Қум-шағал аралашмасидан 20 см қалинликда асос қуриш</t>
  </si>
  <si>
    <t>Механизмлар ёрдамида йўл четига ариқча очиш</t>
  </si>
  <si>
    <t>13.1</t>
  </si>
  <si>
    <t>13.2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</si>
  <si>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</si>
  <si>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</si>
  <si>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</si>
  <si>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</si>
  <si>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</si>
  <si>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</si>
  <si>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</si>
  <si>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</si>
  <si>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</si>
  <si>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</si>
  <si>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15.1</t>
  </si>
  <si>
    <t>15.2</t>
  </si>
  <si>
    <t>15.3</t>
  </si>
  <si>
    <t>15.4</t>
  </si>
  <si>
    <t>16.1</t>
  </si>
  <si>
    <t>16.2</t>
  </si>
  <si>
    <t>16.3</t>
  </si>
  <si>
    <t>17.1</t>
  </si>
  <si>
    <t>17.2</t>
  </si>
  <si>
    <t>17.3</t>
  </si>
  <si>
    <t>1450м*4м</t>
  </si>
  <si>
    <t>((1450м*0,5м*0,5м)
/2)*2</t>
  </si>
  <si>
    <t xml:space="preserve">Қатортол боғча ва Мактабга олиб борувчи йўл узунлиги 1450 метр эни 4 м </t>
  </si>
  <si>
    <t>14+50</t>
  </si>
  <si>
    <t xml:space="preserve">           Биз, қуйида имзо чекувчилар, комиссия аъзолари: Жиззах "МЙБХ" ДУК лойиҳа бўлими бошлиғи Ш.Боймуродов, Жиззах "МЙБХ" ДУК техник кузатув ва бажарилган ишларни қабул қилиш бўлими _____________________, Бахмал тумани Ободонлаштириш бошқармаси мутахассиси _________________, лойиха ташкилоти Сангзор проект инвест МЧЖ вакили Ш.Узаков ва Ш.Маматқулов мазкур қайдномани визуал текшириш ва инструментал ўлчашлар натижасида туздик ва ушбу йўл бўйича қуйидаги иш турлари ва хажмлари аниқланди:</t>
  </si>
  <si>
    <t>Бахмал туман Ободонлаштриш бошқармаси мутахассиси:</t>
  </si>
  <si>
    <t>Жиззах вилояти Бахмал тумани Мустақиллик МФЙ Қатортол қишлоғи Боғча ва Мактабга олиб борувчи ички йўлларини жорий таъмирлаш 1,450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</si>
</sst>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0.0000"/>
    <numFmt numFmtId="166" formatCode="#,##0.000"/>
    <numFmt numFmtId="167" formatCode="0.000"/>
    <numFmt numFmtId="168" formatCode="#,##0.0000"/>
    <numFmt numFmtId="169" formatCode="0.0"/>
    <numFmt numFmtId="170" formatCode="0.0000000"/>
    <numFmt numFmtId="171" formatCode="#,##0.000000"/>
  </numFmts>
  <fonts count="93"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1"/>
      <name val="Times New Roman Cyr"/>
      <charset val="204"/>
    </font>
    <font>
      <b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zamat Times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Times New Roman Cyr"/>
      <charset val="204"/>
    </font>
    <font>
      <b/>
      <sz val="10"/>
      <color indexed="10"/>
      <name val="Times New Roman Cyr"/>
      <charset val="204"/>
    </font>
    <font>
      <b/>
      <sz val="12"/>
      <name val="Times New Roman Cyr"/>
      <charset val="204"/>
    </font>
    <font>
      <b/>
      <sz val="10"/>
      <color indexed="8"/>
      <name val="Times New Roman Cyr"/>
      <charset val="204"/>
    </font>
    <font>
      <b/>
      <sz val="14"/>
      <name val="Times New Roman Cyr"/>
      <charset val="204"/>
    </font>
    <font>
      <b/>
      <sz val="12"/>
      <color indexed="10"/>
      <name val="Times New Roman Cyr"/>
      <charset val="204"/>
    </font>
    <font>
      <sz val="14"/>
      <name val="Times New Roman Cyr"/>
      <charset val="204"/>
    </font>
    <font>
      <b/>
      <sz val="14"/>
      <color indexed="10"/>
      <name val="Times New Roman Cyr"/>
      <charset val="204"/>
    </font>
    <font>
      <b/>
      <sz val="12"/>
      <color indexed="12"/>
      <name val="Times New Roman Cyr"/>
      <charset val="204"/>
    </font>
    <font>
      <b/>
      <sz val="14"/>
      <color indexed="12"/>
      <name val="Times New Roman Cyr"/>
      <charset val="204"/>
    </font>
    <font>
      <b/>
      <sz val="11"/>
      <name val="Arial Cyr"/>
      <family val="2"/>
      <charset val="204"/>
    </font>
    <font>
      <sz val="14"/>
      <name val="Book Antiqua"/>
      <family val="1"/>
      <charset val="204"/>
    </font>
    <font>
      <sz val="14"/>
      <name val="BalticaUzbek"/>
    </font>
    <font>
      <sz val="10"/>
      <name val="Arial Cyr"/>
      <family val="2"/>
      <charset val="204"/>
    </font>
    <font>
      <b/>
      <sz val="10"/>
      <color indexed="10"/>
      <name val="Arial Cyr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color rgb="FF800080"/>
      <name val="Times New Roman Cyr"/>
      <charset val="204"/>
    </font>
    <font>
      <sz val="10"/>
      <color rgb="FF000080"/>
      <name val="Times New Roman Cyr"/>
      <charset val="204"/>
    </font>
    <font>
      <sz val="9"/>
      <color rgb="FF003300"/>
      <name val="Times New Roman Cyr"/>
      <charset val="204"/>
    </font>
    <font>
      <sz val="10"/>
      <color rgb="FF003300"/>
      <name val="Times New Roman Cyr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rgb="FF000080"/>
      <name val="Times New Roman Cyr"/>
      <charset val="204"/>
    </font>
    <font>
      <b/>
      <sz val="12"/>
      <color rgb="FFFFFF00"/>
      <name val="Times New Roman Cyr"/>
      <charset val="204"/>
    </font>
    <font>
      <b/>
      <sz val="16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name val="Times New Roman Cyr"/>
      <charset val="204"/>
    </font>
    <font>
      <sz val="10"/>
      <color theme="1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 Cyr"/>
      <charset val="204"/>
    </font>
    <font>
      <sz val="8"/>
      <name val="Times New Roman Cyr"/>
      <family val="1"/>
      <charset val="204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8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ashed">
        <color rgb="FF333399"/>
      </bottom>
      <diagonal/>
    </border>
    <border>
      <left/>
      <right style="hair">
        <color rgb="FF000000"/>
      </right>
      <top style="hair">
        <color rgb="FF000000"/>
      </top>
      <bottom style="dashed">
        <color rgb="FF333399"/>
      </bottom>
      <diagonal/>
    </border>
    <border>
      <left style="hair">
        <color rgb="FF000000"/>
      </left>
      <right style="hair">
        <color rgb="FF000000"/>
      </right>
      <top style="dashed">
        <color rgb="FF333399"/>
      </top>
      <bottom style="hair">
        <color rgb="FF000000"/>
      </bottom>
      <diagonal/>
    </border>
    <border>
      <left/>
      <right style="hair">
        <color rgb="FF000000"/>
      </right>
      <top style="dashed">
        <color rgb="FF333399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C0C0C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hair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hair">
        <color indexed="64"/>
      </left>
      <right/>
      <top style="hair">
        <color indexed="64"/>
      </top>
      <bottom style="hair">
        <color rgb="FF000000"/>
      </bottom>
      <diagonal/>
    </border>
    <border>
      <left/>
      <right/>
      <top style="hair">
        <color indexed="64"/>
      </top>
      <bottom style="hair">
        <color rgb="FF000000"/>
      </bottom>
      <diagonal/>
    </border>
    <border>
      <left/>
      <right style="hair">
        <color rgb="FF000000"/>
      </right>
      <top style="hair">
        <color indexed="64"/>
      </top>
      <bottom style="hair">
        <color rgb="FF000000"/>
      </bottom>
      <diagonal/>
    </border>
  </borders>
  <cellStyleXfs count="9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" fillId="0" borderId="0"/>
    <xf numFmtId="0" fontId="26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56" applyNumberFormat="0" applyFill="0" applyAlignment="0" applyProtection="0"/>
    <xf numFmtId="0" fontId="73" fillId="0" borderId="57" applyNumberFormat="0" applyFill="0" applyAlignment="0" applyProtection="0"/>
    <xf numFmtId="0" fontId="74" fillId="0" borderId="58" applyNumberFormat="0" applyFill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76" fillId="28" borderId="0" applyNumberFormat="0" applyBorder="0" applyAlignment="0" applyProtection="0"/>
    <xf numFmtId="0" fontId="77" fillId="29" borderId="0" applyNumberFormat="0" applyBorder="0" applyAlignment="0" applyProtection="0"/>
    <xf numFmtId="0" fontId="78" fillId="30" borderId="59" applyNumberFormat="0" applyAlignment="0" applyProtection="0"/>
    <xf numFmtId="0" fontId="79" fillId="31" borderId="60" applyNumberFormat="0" applyAlignment="0" applyProtection="0"/>
    <xf numFmtId="0" fontId="80" fillId="31" borderId="59" applyNumberFormat="0" applyAlignment="0" applyProtection="0"/>
    <xf numFmtId="0" fontId="81" fillId="0" borderId="61" applyNumberFormat="0" applyFill="0" applyAlignment="0" applyProtection="0"/>
    <xf numFmtId="0" fontId="82" fillId="32" borderId="62" applyNumberFormat="0" applyAlignment="0" applyProtection="0"/>
    <xf numFmtId="0" fontId="83" fillId="0" borderId="0" applyNumberFormat="0" applyFill="0" applyBorder="0" applyAlignment="0" applyProtection="0"/>
    <xf numFmtId="0" fontId="1" fillId="33" borderId="63" applyNumberFormat="0" applyFont="0" applyAlignment="0" applyProtection="0"/>
    <xf numFmtId="0" fontId="84" fillId="0" borderId="0" applyNumberFormat="0" applyFill="0" applyBorder="0" applyAlignment="0" applyProtection="0"/>
    <xf numFmtId="0" fontId="85" fillId="0" borderId="64" applyNumberFormat="0" applyFill="0" applyAlignment="0" applyProtection="0"/>
    <xf numFmtId="0" fontId="86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86" fillId="37" borderId="0" applyNumberFormat="0" applyBorder="0" applyAlignment="0" applyProtection="0"/>
    <xf numFmtId="0" fontId="86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86" fillId="41" borderId="0" applyNumberFormat="0" applyBorder="0" applyAlignment="0" applyProtection="0"/>
    <xf numFmtId="0" fontId="86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86" fillId="45" borderId="0" applyNumberFormat="0" applyBorder="0" applyAlignment="0" applyProtection="0"/>
    <xf numFmtId="0" fontId="86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86" fillId="49" borderId="0" applyNumberFormat="0" applyBorder="0" applyAlignment="0" applyProtection="0"/>
    <xf numFmtId="0" fontId="86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86" fillId="53" borderId="0" applyNumberFormat="0" applyBorder="0" applyAlignment="0" applyProtection="0"/>
    <xf numFmtId="0" fontId="86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86" fillId="57" borderId="0" applyNumberFormat="0" applyBorder="0" applyAlignment="0" applyProtection="0"/>
    <xf numFmtId="0" fontId="2" fillId="0" borderId="0"/>
  </cellStyleXfs>
  <cellXfs count="360">
    <xf numFmtId="0" fontId="0" fillId="0" borderId="0" xfId="0"/>
    <xf numFmtId="0" fontId="11" fillId="0" borderId="0" xfId="0" applyFont="1" applyAlignment="1">
      <alignment vertical="top"/>
    </xf>
    <xf numFmtId="0" fontId="35" fillId="0" borderId="19" xfId="42" applyFont="1" applyBorder="1"/>
    <xf numFmtId="0" fontId="37" fillId="0" borderId="20" xfId="42" applyFont="1" applyBorder="1"/>
    <xf numFmtId="0" fontId="35" fillId="0" borderId="20" xfId="42" applyFont="1" applyBorder="1"/>
    <xf numFmtId="0" fontId="35" fillId="0" borderId="21" xfId="42" applyFont="1" applyBorder="1"/>
    <xf numFmtId="0" fontId="11" fillId="0" borderId="0" xfId="42"/>
    <xf numFmtId="0" fontId="35" fillId="0" borderId="22" xfId="42" applyFont="1" applyBorder="1"/>
    <xf numFmtId="0" fontId="35" fillId="0" borderId="0" xfId="42" applyFont="1" applyBorder="1"/>
    <xf numFmtId="0" fontId="35" fillId="0" borderId="23" xfId="42" applyFont="1" applyBorder="1"/>
    <xf numFmtId="0" fontId="35" fillId="0" borderId="24" xfId="42" applyFont="1" applyBorder="1" applyAlignment="1">
      <alignment horizontal="center"/>
    </xf>
    <xf numFmtId="0" fontId="35" fillId="0" borderId="25" xfId="42" applyFont="1" applyBorder="1"/>
    <xf numFmtId="3" fontId="35" fillId="0" borderId="25" xfId="42" applyNumberFormat="1" applyFont="1" applyBorder="1" applyProtection="1">
      <protection locked="0"/>
    </xf>
    <xf numFmtId="0" fontId="35" fillId="0" borderId="26" xfId="42" applyFont="1" applyBorder="1" applyAlignment="1">
      <alignment horizontal="left" indent="1"/>
    </xf>
    <xf numFmtId="0" fontId="35" fillId="0" borderId="27" xfId="42" applyFont="1" applyBorder="1" applyAlignment="1">
      <alignment horizontal="center"/>
    </xf>
    <xf numFmtId="0" fontId="35" fillId="0" borderId="18" xfId="42" applyFont="1" applyBorder="1"/>
    <xf numFmtId="166" fontId="35" fillId="24" borderId="18" xfId="42" applyNumberFormat="1" applyFont="1" applyFill="1" applyBorder="1" applyProtection="1">
      <protection locked="0"/>
    </xf>
    <xf numFmtId="0" fontId="35" fillId="0" borderId="28" xfId="42" applyFont="1" applyBorder="1" applyAlignment="1">
      <alignment horizontal="left" indent="1"/>
    </xf>
    <xf numFmtId="0" fontId="35" fillId="0" borderId="13" xfId="42" applyFont="1" applyBorder="1"/>
    <xf numFmtId="166" fontId="35" fillId="24" borderId="0" xfId="40" applyNumberFormat="1" applyFont="1" applyFill="1"/>
    <xf numFmtId="3" fontId="35" fillId="0" borderId="18" xfId="42" applyNumberFormat="1" applyFont="1" applyBorder="1" applyProtection="1">
      <protection locked="0"/>
    </xf>
    <xf numFmtId="3" fontId="11" fillId="0" borderId="0" xfId="42" applyNumberFormat="1"/>
    <xf numFmtId="166" fontId="35" fillId="0" borderId="18" xfId="42" applyNumberFormat="1" applyFont="1" applyFill="1" applyBorder="1" applyAlignment="1">
      <alignment horizontal="right"/>
    </xf>
    <xf numFmtId="49" fontId="35" fillId="0" borderId="27" xfId="42" applyNumberFormat="1" applyFont="1" applyBorder="1" applyAlignment="1">
      <alignment horizontal="center"/>
    </xf>
    <xf numFmtId="167" fontId="35" fillId="24" borderId="10" xfId="39" applyNumberFormat="1" applyFont="1" applyFill="1" applyBorder="1" applyAlignment="1">
      <alignment horizontal="right" vertical="center"/>
    </xf>
    <xf numFmtId="49" fontId="35" fillId="0" borderId="27" xfId="42" applyNumberFormat="1" applyFont="1" applyBorder="1" applyAlignment="1">
      <alignment horizontal="center" vertical="top" wrapText="1"/>
    </xf>
    <xf numFmtId="0" fontId="35" fillId="0" borderId="18" xfId="42" applyNumberFormat="1" applyFont="1" applyBorder="1" applyAlignment="1">
      <alignment vertical="top" wrapText="1"/>
    </xf>
    <xf numFmtId="166" fontId="36" fillId="0" borderId="14" xfId="42" applyNumberFormat="1" applyFont="1" applyBorder="1" applyAlignment="1" applyProtection="1">
      <alignment vertical="top"/>
      <protection locked="0"/>
    </xf>
    <xf numFmtId="0" fontId="35" fillId="0" borderId="28" xfId="42" applyNumberFormat="1" applyFont="1" applyBorder="1" applyAlignment="1">
      <alignment horizontal="left" vertical="top" wrapText="1" indent="1"/>
    </xf>
    <xf numFmtId="0" fontId="11" fillId="0" borderId="0" xfId="42" applyNumberFormat="1" applyAlignment="1">
      <alignment vertical="top" wrapText="1"/>
    </xf>
    <xf numFmtId="170" fontId="11" fillId="0" borderId="0" xfId="42" applyNumberFormat="1" applyAlignment="1">
      <alignment vertical="top" wrapText="1"/>
    </xf>
    <xf numFmtId="167" fontId="11" fillId="0" borderId="0" xfId="42" applyNumberFormat="1" applyAlignment="1">
      <alignment vertical="top" wrapText="1"/>
    </xf>
    <xf numFmtId="166" fontId="13" fillId="0" borderId="17" xfId="40" applyNumberFormat="1" applyFont="1" applyBorder="1" applyAlignment="1">
      <alignment horizontal="right" vertical="center" wrapText="1"/>
    </xf>
    <xf numFmtId="4" fontId="36" fillId="0" borderId="14" xfId="42" applyNumberFormat="1" applyFont="1" applyBorder="1" applyAlignment="1" applyProtection="1">
      <alignment vertical="top"/>
      <protection locked="0"/>
    </xf>
    <xf numFmtId="0" fontId="35" fillId="0" borderId="18" xfId="42" applyFont="1" applyBorder="1" applyProtection="1">
      <protection locked="0"/>
    </xf>
    <xf numFmtId="4" fontId="11" fillId="0" borderId="0" xfId="42" applyNumberFormat="1"/>
    <xf numFmtId="166" fontId="35" fillId="0" borderId="18" xfId="42" applyNumberFormat="1" applyFont="1" applyFill="1" applyBorder="1"/>
    <xf numFmtId="0" fontId="35" fillId="0" borderId="18" xfId="42" applyFont="1" applyBorder="1" applyAlignment="1">
      <alignment horizontal="left" indent="2"/>
    </xf>
    <xf numFmtId="10" fontId="38" fillId="0" borderId="18" xfId="42" applyNumberFormat="1" applyFont="1" applyFill="1" applyBorder="1" applyProtection="1">
      <protection locked="0"/>
    </xf>
    <xf numFmtId="0" fontId="35" fillId="0" borderId="28" xfId="42" quotePrefix="1" applyFont="1" applyBorder="1" applyAlignment="1">
      <alignment horizontal="left" indent="1"/>
    </xf>
    <xf numFmtId="167" fontId="11" fillId="0" borderId="0" xfId="42" applyNumberFormat="1"/>
    <xf numFmtId="3" fontId="35" fillId="0" borderId="18" xfId="42" applyNumberFormat="1" applyFont="1" applyFill="1" applyBorder="1"/>
    <xf numFmtId="10" fontId="35" fillId="0" borderId="18" xfId="42" applyNumberFormat="1" applyFont="1" applyBorder="1" applyProtection="1">
      <protection locked="0"/>
    </xf>
    <xf numFmtId="166" fontId="11" fillId="0" borderId="0" xfId="42" applyNumberFormat="1"/>
    <xf numFmtId="0" fontId="35" fillId="0" borderId="29" xfId="42" applyFont="1" applyBorder="1" applyAlignment="1">
      <alignment horizontal="center"/>
    </xf>
    <xf numFmtId="168" fontId="35" fillId="0" borderId="13" xfId="42" applyNumberFormat="1" applyFont="1" applyBorder="1" applyProtection="1">
      <protection locked="0"/>
    </xf>
    <xf numFmtId="0" fontId="35" fillId="0" borderId="30" xfId="42" quotePrefix="1" applyFont="1" applyBorder="1" applyAlignment="1">
      <alignment horizontal="left" indent="1"/>
    </xf>
    <xf numFmtId="4" fontId="35" fillId="0" borderId="13" xfId="42" applyNumberFormat="1" applyFont="1" applyBorder="1" applyProtection="1">
      <protection locked="0"/>
    </xf>
    <xf numFmtId="0" fontId="35" fillId="0" borderId="30" xfId="42" applyFont="1" applyBorder="1" applyAlignment="1">
      <alignment horizontal="left" indent="1"/>
    </xf>
    <xf numFmtId="167" fontId="35" fillId="0" borderId="13" xfId="42" applyNumberFormat="1" applyFont="1" applyBorder="1" applyProtection="1">
      <protection locked="0"/>
    </xf>
    <xf numFmtId="166" fontId="35" fillId="0" borderId="18" xfId="42" applyNumberFormat="1" applyFont="1" applyBorder="1"/>
    <xf numFmtId="0" fontId="35" fillId="0" borderId="27" xfId="42" applyFont="1" applyBorder="1" applyAlignment="1">
      <alignment horizontal="left"/>
    </xf>
    <xf numFmtId="167" fontId="35" fillId="0" borderId="18" xfId="42" applyNumberFormat="1" applyFont="1" applyBorder="1" applyProtection="1">
      <protection locked="0"/>
    </xf>
    <xf numFmtId="167" fontId="35" fillId="0" borderId="18" xfId="42" applyNumberFormat="1" applyFont="1" applyBorder="1"/>
    <xf numFmtId="0" fontId="35" fillId="0" borderId="31" xfId="42" applyFont="1" applyBorder="1" applyAlignment="1">
      <alignment horizontal="left"/>
    </xf>
    <xf numFmtId="0" fontId="35" fillId="0" borderId="32" xfId="42" applyFont="1" applyBorder="1"/>
    <xf numFmtId="166" fontId="35" fillId="0" borderId="32" xfId="42" applyNumberFormat="1" applyFont="1" applyBorder="1"/>
    <xf numFmtId="0" fontId="35" fillId="0" borderId="33" xfId="42" applyFont="1" applyBorder="1" applyAlignment="1">
      <alignment horizontal="left" indent="1"/>
    </xf>
    <xf numFmtId="0" fontId="11" fillId="0" borderId="0" xfId="42" applyBorder="1" applyAlignment="1">
      <alignment horizontal="left"/>
    </xf>
    <xf numFmtId="0" fontId="11" fillId="0" borderId="0" xfId="42" applyFont="1" applyBorder="1"/>
    <xf numFmtId="2" fontId="11" fillId="0" borderId="0" xfId="42" applyNumberFormat="1" applyBorder="1"/>
    <xf numFmtId="0" fontId="11" fillId="0" borderId="0" xfId="42" applyBorder="1" applyAlignment="1">
      <alignment horizontal="left" indent="1"/>
    </xf>
    <xf numFmtId="0" fontId="11" fillId="0" borderId="0" xfId="42" applyFont="1"/>
    <xf numFmtId="0" fontId="11" fillId="0" borderId="0" xfId="42" applyAlignment="1">
      <alignment horizontal="center"/>
    </xf>
    <xf numFmtId="0" fontId="35" fillId="0" borderId="0" xfId="42" applyFont="1" applyAlignment="1">
      <alignment horizontal="center"/>
    </xf>
    <xf numFmtId="0" fontId="33" fillId="0" borderId="0" xfId="42" applyFont="1" applyAlignment="1">
      <alignment shrinkToFit="1"/>
    </xf>
    <xf numFmtId="0" fontId="35" fillId="0" borderId="0" xfId="42" applyFont="1" applyAlignment="1">
      <alignment horizontal="left" indent="4"/>
    </xf>
    <xf numFmtId="0" fontId="35" fillId="0" borderId="0" xfId="42" applyFont="1"/>
    <xf numFmtId="0" fontId="35" fillId="0" borderId="0" xfId="42" applyFont="1" applyBorder="1" applyAlignment="1">
      <alignment horizontal="center" vertical="center"/>
    </xf>
    <xf numFmtId="0" fontId="11" fillId="0" borderId="0" xfId="42" applyBorder="1"/>
    <xf numFmtId="0" fontId="37" fillId="0" borderId="0" xfId="42" applyFont="1" applyBorder="1" applyAlignment="1">
      <alignment horizontal="center" vertical="center"/>
    </xf>
    <xf numFmtId="0" fontId="39" fillId="0" borderId="13" xfId="42" applyFont="1" applyBorder="1" applyAlignment="1">
      <alignment horizontal="center" vertical="center" wrapText="1"/>
    </xf>
    <xf numFmtId="0" fontId="39" fillId="0" borderId="11" xfId="42" applyFont="1" applyBorder="1" applyAlignment="1">
      <alignment horizontal="center"/>
    </xf>
    <xf numFmtId="0" fontId="39" fillId="0" borderId="18" xfId="42" applyFont="1" applyBorder="1" applyAlignment="1">
      <alignment horizontal="center" vertical="center"/>
    </xf>
    <xf numFmtId="0" fontId="39" fillId="0" borderId="11" xfId="42" applyFont="1" applyBorder="1" applyAlignment="1">
      <alignment horizontal="center" vertical="center"/>
    </xf>
    <xf numFmtId="0" fontId="37" fillId="0" borderId="18" xfId="42" applyFont="1" applyBorder="1" applyAlignment="1">
      <alignment horizontal="center" vertical="center"/>
    </xf>
    <xf numFmtId="0" fontId="37" fillId="0" borderId="18" xfId="42" applyFont="1" applyBorder="1" applyAlignment="1">
      <alignment vertical="center" wrapText="1"/>
    </xf>
    <xf numFmtId="166" fontId="37" fillId="0" borderId="18" xfId="42" applyNumberFormat="1" applyFont="1" applyBorder="1" applyAlignment="1">
      <alignment horizontal="right" vertical="center"/>
    </xf>
    <xf numFmtId="0" fontId="37" fillId="0" borderId="0" xfId="42" applyFont="1"/>
    <xf numFmtId="166" fontId="37" fillId="0" borderId="0" xfId="42" applyNumberFormat="1" applyFont="1"/>
    <xf numFmtId="0" fontId="37" fillId="0" borderId="18" xfId="42" applyFont="1" applyBorder="1" applyAlignment="1">
      <alignment vertical="center"/>
    </xf>
    <xf numFmtId="167" fontId="39" fillId="0" borderId="0" xfId="42" applyNumberFormat="1" applyFont="1"/>
    <xf numFmtId="166" fontId="39" fillId="0" borderId="0" xfId="42" applyNumberFormat="1" applyFont="1"/>
    <xf numFmtId="166" fontId="40" fillId="0" borderId="0" xfId="42" applyNumberFormat="1" applyFont="1"/>
    <xf numFmtId="0" fontId="41" fillId="0" borderId="0" xfId="42" applyFont="1"/>
    <xf numFmtId="166" fontId="42" fillId="0" borderId="0" xfId="42" applyNumberFormat="1" applyFont="1"/>
    <xf numFmtId="166" fontId="41" fillId="0" borderId="0" xfId="42" applyNumberFormat="1" applyFont="1"/>
    <xf numFmtId="166" fontId="43" fillId="0" borderId="0" xfId="42" applyNumberFormat="1" applyFont="1"/>
    <xf numFmtId="166" fontId="44" fillId="0" borderId="0" xfId="42" applyNumberFormat="1" applyFont="1"/>
    <xf numFmtId="0" fontId="7" fillId="0" borderId="0" xfId="42" applyFont="1" applyAlignment="1">
      <alignment horizontal="left" indent="2"/>
    </xf>
    <xf numFmtId="0" fontId="7" fillId="0" borderId="0" xfId="42" applyFont="1" applyAlignment="1">
      <alignment horizontal="right"/>
    </xf>
    <xf numFmtId="0" fontId="7" fillId="0" borderId="0" xfId="42" applyFont="1" applyAlignment="1">
      <alignment horizontal="left" indent="4"/>
    </xf>
    <xf numFmtId="0" fontId="7" fillId="0" borderId="0" xfId="42" applyFont="1"/>
    <xf numFmtId="0" fontId="37" fillId="0" borderId="0" xfId="42" applyFont="1" applyAlignment="1">
      <alignment horizontal="left" indent="4"/>
    </xf>
    <xf numFmtId="171" fontId="11" fillId="0" borderId="0" xfId="42" applyNumberFormat="1"/>
    <xf numFmtId="0" fontId="37" fillId="0" borderId="0" xfId="42" applyFont="1" applyAlignment="1">
      <alignment horizontal="right"/>
    </xf>
    <xf numFmtId="166" fontId="35" fillId="0" borderId="0" xfId="42" applyNumberFormat="1" applyFont="1"/>
    <xf numFmtId="0" fontId="2" fillId="0" borderId="0" xfId="38"/>
    <xf numFmtId="0" fontId="2" fillId="0" borderId="0" xfId="36"/>
    <xf numFmtId="0" fontId="2" fillId="0" borderId="0" xfId="36" applyAlignment="1">
      <alignment horizontal="left"/>
    </xf>
    <xf numFmtId="0" fontId="11" fillId="0" borderId="0" xfId="41"/>
    <xf numFmtId="0" fontId="34" fillId="0" borderId="0" xfId="36" applyFont="1"/>
    <xf numFmtId="0" fontId="2" fillId="0" borderId="0" xfId="36" applyFont="1" applyAlignment="1"/>
    <xf numFmtId="0" fontId="34" fillId="25" borderId="0" xfId="36" applyFont="1" applyFill="1"/>
    <xf numFmtId="0" fontId="2" fillId="0" borderId="0" xfId="36" applyFont="1"/>
    <xf numFmtId="0" fontId="34" fillId="0" borderId="0" xfId="36" applyFont="1" applyFill="1"/>
    <xf numFmtId="0" fontId="50" fillId="0" borderId="0" xfId="36" applyFont="1"/>
    <xf numFmtId="0" fontId="50" fillId="0" borderId="0" xfId="38" applyFont="1"/>
    <xf numFmtId="0" fontId="2" fillId="0" borderId="34" xfId="36" applyBorder="1"/>
    <xf numFmtId="0" fontId="52" fillId="0" borderId="0" xfId="49" applyFont="1"/>
    <xf numFmtId="0" fontId="53" fillId="0" borderId="12" xfId="49" applyFont="1" applyFill="1" applyBorder="1" applyAlignment="1">
      <alignment horizontal="center" vertical="center" wrapText="1"/>
    </xf>
    <xf numFmtId="0" fontId="54" fillId="0" borderId="18" xfId="49" applyFont="1" applyBorder="1" applyAlignment="1">
      <alignment horizontal="center"/>
    </xf>
    <xf numFmtId="0" fontId="55" fillId="0" borderId="18" xfId="49" applyFont="1" applyBorder="1" applyAlignment="1">
      <alignment horizontal="center"/>
    </xf>
    <xf numFmtId="0" fontId="52" fillId="0" borderId="0" xfId="49" applyFont="1" applyBorder="1" applyAlignment="1">
      <alignment horizontal="center" vertical="center" wrapText="1"/>
    </xf>
    <xf numFmtId="0" fontId="52" fillId="0" borderId="0" xfId="49" applyFont="1" applyBorder="1" applyAlignment="1">
      <alignment horizontal="left" vertical="center" wrapText="1"/>
    </xf>
    <xf numFmtId="169" fontId="52" fillId="0" borderId="0" xfId="49" applyNumberFormat="1" applyFont="1" applyBorder="1" applyAlignment="1">
      <alignment horizontal="center" vertical="center"/>
    </xf>
    <xf numFmtId="0" fontId="52" fillId="0" borderId="0" xfId="49" applyFont="1" applyAlignment="1">
      <alignment horizontal="left"/>
    </xf>
    <xf numFmtId="0" fontId="57" fillId="0" borderId="0" xfId="0" applyFont="1" applyAlignment="1">
      <alignment vertical="top"/>
    </xf>
    <xf numFmtId="0" fontId="59" fillId="0" borderId="0" xfId="0" applyFont="1" applyAlignment="1">
      <alignment vertical="top"/>
    </xf>
    <xf numFmtId="0" fontId="37" fillId="0" borderId="13" xfId="42" applyFont="1" applyBorder="1" applyAlignment="1">
      <alignment vertical="center"/>
    </xf>
    <xf numFmtId="49" fontId="51" fillId="0" borderId="0" xfId="49" applyNumberFormat="1" applyFont="1" applyFill="1" applyAlignment="1">
      <alignment horizontal="center" vertical="top" wrapText="1" shrinkToFit="1"/>
    </xf>
    <xf numFmtId="0" fontId="51" fillId="0" borderId="0" xfId="49" applyFont="1" applyFill="1" applyAlignment="1">
      <alignment horizontal="center"/>
    </xf>
    <xf numFmtId="0" fontId="61" fillId="0" borderId="0" xfId="49" applyFont="1"/>
    <xf numFmtId="0" fontId="60" fillId="0" borderId="0" xfId="49" applyFont="1" applyFill="1" applyAlignment="1">
      <alignment wrapText="1"/>
    </xf>
    <xf numFmtId="0" fontId="60" fillId="0" borderId="0" xfId="49" applyFont="1" applyFill="1" applyBorder="1" applyAlignment="1">
      <alignment wrapText="1"/>
    </xf>
    <xf numFmtId="0" fontId="63" fillId="0" borderId="0" xfId="49" applyFont="1"/>
    <xf numFmtId="0" fontId="64" fillId="0" borderId="0" xfId="49" applyFont="1"/>
    <xf numFmtId="0" fontId="64" fillId="0" borderId="0" xfId="49" applyFont="1" applyAlignment="1">
      <alignment horizontal="left"/>
    </xf>
    <xf numFmtId="0" fontId="63" fillId="0" borderId="18" xfId="49" applyFont="1" applyBorder="1" applyAlignment="1">
      <alignment horizontal="left" vertical="center" wrapText="1"/>
    </xf>
    <xf numFmtId="169" fontId="63" fillId="0" borderId="18" xfId="49" applyNumberFormat="1" applyFont="1" applyBorder="1" applyAlignment="1">
      <alignment horizontal="center" vertical="center"/>
    </xf>
    <xf numFmtId="0" fontId="63" fillId="0" borderId="0" xfId="49" applyFont="1" applyBorder="1" applyAlignment="1">
      <alignment horizontal="center" vertical="center" wrapText="1"/>
    </xf>
    <xf numFmtId="169" fontId="63" fillId="0" borderId="0" xfId="49" applyNumberFormat="1" applyFont="1" applyBorder="1" applyAlignment="1">
      <alignment horizontal="center" vertical="center"/>
    </xf>
    <xf numFmtId="0" fontId="65" fillId="0" borderId="0" xfId="51" applyFont="1" applyAlignment="1"/>
    <xf numFmtId="0" fontId="65" fillId="0" borderId="0" xfId="52" applyFont="1" applyAlignment="1"/>
    <xf numFmtId="0" fontId="65" fillId="0" borderId="0" xfId="52" applyFont="1" applyAlignment="1">
      <alignment horizontal="left"/>
    </xf>
    <xf numFmtId="0" fontId="65" fillId="0" borderId="0" xfId="51" applyFont="1" applyBorder="1" applyAlignment="1"/>
    <xf numFmtId="0" fontId="0" fillId="0" borderId="0" xfId="0" applyFont="1" applyAlignment="1">
      <alignment horizontal="right" vertical="top"/>
    </xf>
    <xf numFmtId="0" fontId="4" fillId="26" borderId="10" xfId="0" applyFont="1" applyFill="1" applyBorder="1" applyAlignment="1">
      <alignment horizontal="center" vertical="center" wrapText="1"/>
    </xf>
    <xf numFmtId="0" fontId="9" fillId="26" borderId="11" xfId="0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top" wrapText="1"/>
    </xf>
    <xf numFmtId="0" fontId="10" fillId="0" borderId="40" xfId="0" applyFont="1" applyBorder="1" applyAlignment="1">
      <alignment horizontal="left" vertical="top" wrapText="1"/>
    </xf>
    <xf numFmtId="0" fontId="10" fillId="0" borderId="40" xfId="0" applyFont="1" applyBorder="1" applyAlignment="1">
      <alignment horizontal="center" vertical="top" wrapText="1"/>
    </xf>
    <xf numFmtId="49" fontId="56" fillId="0" borderId="43" xfId="0" applyNumberFormat="1" applyFont="1" applyBorder="1" applyAlignment="1">
      <alignment horizontal="center" vertical="top" wrapText="1"/>
    </xf>
    <xf numFmtId="0" fontId="56" fillId="0" borderId="44" xfId="0" applyFont="1" applyBorder="1" applyAlignment="1">
      <alignment horizontal="center" vertical="top" wrapText="1"/>
    </xf>
    <xf numFmtId="0" fontId="56" fillId="0" borderId="44" xfId="0" applyFont="1" applyBorder="1" applyAlignment="1">
      <alignment horizontal="left" vertical="top" wrapText="1" indent="2"/>
    </xf>
    <xf numFmtId="0" fontId="56" fillId="0" borderId="44" xfId="0" applyFont="1" applyBorder="1" applyAlignment="1">
      <alignment horizontal="right" vertical="top"/>
    </xf>
    <xf numFmtId="49" fontId="58" fillId="0" borderId="43" xfId="0" applyNumberFormat="1" applyFont="1" applyBorder="1" applyAlignment="1">
      <alignment horizontal="center" vertical="top" wrapText="1"/>
    </xf>
    <xf numFmtId="0" fontId="58" fillId="0" borderId="44" xfId="0" applyFont="1" applyBorder="1" applyAlignment="1">
      <alignment horizontal="center" vertical="top" wrapText="1"/>
    </xf>
    <xf numFmtId="0" fontId="58" fillId="0" borderId="44" xfId="0" applyFont="1" applyBorder="1" applyAlignment="1">
      <alignment horizontal="left" vertical="top" wrapText="1" indent="2"/>
    </xf>
    <xf numFmtId="0" fontId="58" fillId="0" borderId="44" xfId="0" applyFont="1" applyBorder="1" applyAlignment="1">
      <alignment horizontal="right" vertical="top"/>
    </xf>
    <xf numFmtId="49" fontId="58" fillId="0" borderId="45" xfId="0" applyNumberFormat="1" applyFont="1" applyBorder="1" applyAlignment="1">
      <alignment horizontal="center" vertical="top" wrapText="1"/>
    </xf>
    <xf numFmtId="0" fontId="58" fillId="0" borderId="46" xfId="0" applyFont="1" applyBorder="1" applyAlignment="1">
      <alignment horizontal="center" vertical="top" wrapText="1"/>
    </xf>
    <xf numFmtId="0" fontId="58" fillId="0" borderId="46" xfId="0" applyFont="1" applyBorder="1" applyAlignment="1">
      <alignment horizontal="left" vertical="top" wrapText="1" indent="2"/>
    </xf>
    <xf numFmtId="0" fontId="58" fillId="0" borderId="46" xfId="0" applyFont="1" applyBorder="1" applyAlignment="1">
      <alignment horizontal="right" vertical="top"/>
    </xf>
    <xf numFmtId="49" fontId="56" fillId="0" borderId="45" xfId="0" applyNumberFormat="1" applyFont="1" applyBorder="1" applyAlignment="1">
      <alignment horizontal="center" vertical="top" wrapText="1"/>
    </xf>
    <xf numFmtId="0" fontId="56" fillId="0" borderId="46" xfId="0" applyFont="1" applyBorder="1" applyAlignment="1">
      <alignment horizontal="center" vertical="top" wrapText="1"/>
    </xf>
    <xf numFmtId="0" fontId="56" fillId="0" borderId="46" xfId="0" applyFont="1" applyBorder="1" applyAlignment="1">
      <alignment horizontal="left" vertical="top" wrapText="1" indent="2"/>
    </xf>
    <xf numFmtId="0" fontId="56" fillId="0" borderId="46" xfId="0" applyFont="1" applyBorder="1" applyAlignment="1">
      <alignment horizontal="right" vertical="top"/>
    </xf>
    <xf numFmtId="0" fontId="67" fillId="0" borderId="44" xfId="0" applyFont="1" applyBorder="1" applyAlignment="1">
      <alignment horizontal="center" vertical="top" wrapText="1"/>
    </xf>
    <xf numFmtId="0" fontId="67" fillId="0" borderId="44" xfId="0" applyFont="1" applyBorder="1" applyAlignment="1">
      <alignment horizontal="left" vertical="top" wrapText="1" indent="2"/>
    </xf>
    <xf numFmtId="0" fontId="67" fillId="0" borderId="44" xfId="0" applyFont="1" applyBorder="1" applyAlignment="1">
      <alignment horizontal="right" vertical="top"/>
    </xf>
    <xf numFmtId="0" fontId="67" fillId="0" borderId="46" xfId="0" applyFont="1" applyBorder="1" applyAlignment="1">
      <alignment horizontal="center" vertical="top" wrapText="1"/>
    </xf>
    <xf numFmtId="0" fontId="67" fillId="0" borderId="46" xfId="0" applyFont="1" applyBorder="1" applyAlignment="1">
      <alignment horizontal="left" vertical="top" wrapText="1" indent="2"/>
    </xf>
    <xf numFmtId="0" fontId="67" fillId="0" borderId="46" xfId="0" applyFont="1" applyBorder="1" applyAlignment="1">
      <alignment horizontal="right" vertical="top"/>
    </xf>
    <xf numFmtId="0" fontId="4" fillId="26" borderId="51" xfId="0" applyFont="1" applyFill="1" applyBorder="1" applyAlignment="1">
      <alignment horizontal="center" vertical="top" wrapText="1"/>
    </xf>
    <xf numFmtId="2" fontId="10" fillId="26" borderId="51" xfId="0" applyNumberFormat="1" applyFont="1" applyFill="1" applyBorder="1" applyAlignment="1">
      <alignment horizontal="right" vertical="top"/>
    </xf>
    <xf numFmtId="0" fontId="10" fillId="26" borderId="52" xfId="0" applyFont="1" applyFill="1" applyBorder="1" applyAlignment="1">
      <alignment horizontal="right" vertical="top"/>
    </xf>
    <xf numFmtId="0" fontId="4" fillId="26" borderId="53" xfId="0" applyFont="1" applyFill="1" applyBorder="1" applyAlignment="1">
      <alignment horizontal="center" vertical="top" wrapText="1"/>
    </xf>
    <xf numFmtId="0" fontId="4" fillId="26" borderId="54" xfId="0" applyFont="1" applyFill="1" applyBorder="1" applyAlignment="1">
      <alignment horizontal="left" vertical="top" wrapText="1"/>
    </xf>
    <xf numFmtId="0" fontId="9" fillId="26" borderId="54" xfId="0" applyFont="1" applyFill="1" applyBorder="1" applyAlignment="1">
      <alignment horizontal="left" vertical="top" wrapText="1" indent="2"/>
    </xf>
    <xf numFmtId="0" fontId="4" fillId="26" borderId="54" xfId="0" applyFont="1" applyFill="1" applyBorder="1" applyAlignment="1">
      <alignment horizontal="center" vertical="top" wrapText="1"/>
    </xf>
    <xf numFmtId="0" fontId="10" fillId="26" borderId="54" xfId="0" applyFont="1" applyFill="1" applyBorder="1" applyAlignment="1">
      <alignment horizontal="right" vertical="top" wrapText="1"/>
    </xf>
    <xf numFmtId="0" fontId="10" fillId="26" borderId="46" xfId="0" applyFont="1" applyFill="1" applyBorder="1" applyAlignment="1">
      <alignment horizontal="right" vertical="top" wrapText="1"/>
    </xf>
    <xf numFmtId="0" fontId="12" fillId="0" borderId="45" xfId="0" applyFont="1" applyBorder="1" applyAlignment="1">
      <alignment horizontal="center" vertical="top" wrapText="1"/>
    </xf>
    <xf numFmtId="0" fontId="12" fillId="0" borderId="46" xfId="0" applyFont="1" applyBorder="1" applyAlignment="1">
      <alignment horizontal="left" vertical="top" wrapText="1"/>
    </xf>
    <xf numFmtId="0" fontId="12" fillId="0" borderId="46" xfId="0" applyFont="1" applyBorder="1" applyAlignment="1">
      <alignment horizontal="center" vertical="top" wrapText="1"/>
    </xf>
    <xf numFmtId="0" fontId="11" fillId="0" borderId="46" xfId="0" applyFont="1" applyBorder="1" applyAlignment="1">
      <alignment horizontal="right" vertical="top" wrapText="1"/>
    </xf>
    <xf numFmtId="166" fontId="68" fillId="0" borderId="0" xfId="42" applyNumberFormat="1" applyFont="1" applyAlignment="1">
      <alignment horizontal="right" vertical="center"/>
    </xf>
    <xf numFmtId="166" fontId="37" fillId="0" borderId="0" xfId="42" applyNumberFormat="1" applyFont="1" applyAlignment="1">
      <alignment horizontal="right" vertical="center"/>
    </xf>
    <xf numFmtId="166" fontId="40" fillId="0" borderId="0" xfId="42" applyNumberFormat="1" applyFont="1" applyAlignment="1">
      <alignment horizontal="right" vertical="center"/>
    </xf>
    <xf numFmtId="166" fontId="43" fillId="0" borderId="0" xfId="42" applyNumberFormat="1" applyFont="1" applyAlignment="1">
      <alignment horizontal="right" vertical="center"/>
    </xf>
    <xf numFmtId="164" fontId="63" fillId="0" borderId="0" xfId="53" applyFont="1"/>
    <xf numFmtId="0" fontId="69" fillId="0" borderId="0" xfId="49" applyFont="1" applyAlignment="1">
      <alignment horizontal="center" vertical="top"/>
    </xf>
    <xf numFmtId="0" fontId="69" fillId="0" borderId="0" xfId="49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65" xfId="0" applyFont="1" applyBorder="1" applyAlignment="1">
      <alignment vertical="top"/>
    </xf>
    <xf numFmtId="0" fontId="0" fillId="0" borderId="65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 vertical="top"/>
    </xf>
    <xf numFmtId="0" fontId="4" fillId="0" borderId="45" xfId="0" applyFont="1" applyBorder="1" applyAlignment="1">
      <alignment horizontal="center" vertical="top" wrapText="1"/>
    </xf>
    <xf numFmtId="0" fontId="35" fillId="26" borderId="45" xfId="0" applyFont="1" applyFill="1" applyBorder="1" applyAlignment="1">
      <alignment horizontal="right" vertical="top" wrapText="1"/>
    </xf>
    <xf numFmtId="3" fontId="35" fillId="26" borderId="45" xfId="0" applyNumberFormat="1" applyFont="1" applyFill="1" applyBorder="1" applyAlignment="1">
      <alignment horizontal="right" vertical="top" wrapText="1"/>
    </xf>
    <xf numFmtId="4" fontId="0" fillId="0" borderId="45" xfId="0" applyNumberFormat="1" applyFont="1" applyBorder="1" applyAlignment="1">
      <alignment horizontal="right" vertical="top" wrapText="1"/>
    </xf>
    <xf numFmtId="3" fontId="11" fillId="0" borderId="45" xfId="0" applyNumberFormat="1" applyFont="1" applyBorder="1" applyAlignment="1">
      <alignment horizontal="right" vertical="top" wrapText="1"/>
    </xf>
    <xf numFmtId="4" fontId="11" fillId="0" borderId="45" xfId="0" applyNumberFormat="1" applyFont="1" applyBorder="1" applyAlignment="1">
      <alignment horizontal="right" vertical="top" wrapText="1"/>
    </xf>
    <xf numFmtId="0" fontId="2" fillId="0" borderId="0" xfId="40"/>
    <xf numFmtId="0" fontId="3" fillId="0" borderId="18" xfId="40" applyFont="1" applyBorder="1" applyAlignment="1">
      <alignment horizontal="center" vertical="center" wrapText="1"/>
    </xf>
    <xf numFmtId="0" fontId="2" fillId="0" borderId="18" xfId="40" applyBorder="1" applyAlignment="1">
      <alignment horizontal="center" vertical="center" wrapText="1"/>
    </xf>
    <xf numFmtId="0" fontId="13" fillId="0" borderId="18" xfId="40" applyFont="1" applyBorder="1" applyAlignment="1">
      <alignment horizontal="left" vertical="center" wrapText="1"/>
    </xf>
    <xf numFmtId="0" fontId="13" fillId="0" borderId="18" xfId="40" applyFont="1" applyBorder="1" applyAlignment="1">
      <alignment horizontal="center" vertical="center" wrapText="1"/>
    </xf>
    <xf numFmtId="0" fontId="88" fillId="58" borderId="18" xfId="95" applyFont="1" applyFill="1" applyBorder="1" applyAlignment="1">
      <alignment horizontal="center" vertical="center" wrapText="1"/>
    </xf>
    <xf numFmtId="166" fontId="3" fillId="0" borderId="18" xfId="40" applyNumberFormat="1" applyFont="1" applyBorder="1" applyAlignment="1">
      <alignment horizontal="center" vertical="center" wrapText="1"/>
    </xf>
    <xf numFmtId="167" fontId="89" fillId="0" borderId="18" xfId="40" applyNumberFormat="1" applyFont="1" applyBorder="1" applyAlignment="1">
      <alignment horizontal="center" vertical="center" wrapText="1"/>
    </xf>
    <xf numFmtId="0" fontId="2" fillId="0" borderId="0" xfId="40" applyAlignment="1">
      <alignment horizontal="center" vertical="center" wrapText="1"/>
    </xf>
    <xf numFmtId="0" fontId="2" fillId="0" borderId="18" xfId="40" applyBorder="1"/>
    <xf numFmtId="0" fontId="35" fillId="0" borderId="18" xfId="40" applyFont="1" applyBorder="1"/>
    <xf numFmtId="0" fontId="3" fillId="0" borderId="18" xfId="40" applyFont="1" applyBorder="1"/>
    <xf numFmtId="0" fontId="3" fillId="0" borderId="18" xfId="40" applyFont="1" applyBorder="1" applyAlignment="1">
      <alignment horizontal="center"/>
    </xf>
    <xf numFmtId="166" fontId="35" fillId="0" borderId="18" xfId="40" applyNumberFormat="1" applyFont="1" applyBorder="1"/>
    <xf numFmtId="167" fontId="2" fillId="0" borderId="0" xfId="40" applyNumberFormat="1"/>
    <xf numFmtId="0" fontId="2" fillId="0" borderId="0" xfId="40" applyBorder="1"/>
    <xf numFmtId="0" fontId="35" fillId="0" borderId="0" xfId="40" applyFont="1" applyBorder="1"/>
    <xf numFmtId="0" fontId="3" fillId="0" borderId="0" xfId="40" applyFont="1" applyBorder="1"/>
    <xf numFmtId="0" fontId="3" fillId="0" borderId="0" xfId="40" applyFont="1" applyBorder="1" applyAlignment="1">
      <alignment horizontal="center"/>
    </xf>
    <xf numFmtId="169" fontId="35" fillId="0" borderId="0" xfId="40" applyNumberFormat="1" applyFont="1" applyBorder="1"/>
    <xf numFmtId="0" fontId="3" fillId="0" borderId="0" xfId="40" applyFont="1"/>
    <xf numFmtId="0" fontId="3" fillId="0" borderId="0" xfId="40" applyFont="1" applyAlignment="1">
      <alignment horizontal="center"/>
    </xf>
    <xf numFmtId="169" fontId="2" fillId="0" borderId="0" xfId="40" applyNumberFormat="1"/>
    <xf numFmtId="0" fontId="35" fillId="0" borderId="0" xfId="40" applyFont="1" applyAlignment="1">
      <alignment horizontal="center"/>
    </xf>
    <xf numFmtId="167" fontId="3" fillId="0" borderId="0" xfId="40" applyNumberFormat="1" applyFont="1"/>
    <xf numFmtId="167" fontId="35" fillId="0" borderId="0" xfId="40" applyNumberFormat="1" applyFont="1" applyAlignment="1">
      <alignment horizontal="center"/>
    </xf>
    <xf numFmtId="167" fontId="36" fillId="0" borderId="0" xfId="40" applyNumberFormat="1" applyFont="1" applyAlignment="1">
      <alignment horizontal="center"/>
    </xf>
    <xf numFmtId="0" fontId="65" fillId="0" borderId="0" xfId="52" applyFont="1" applyBorder="1" applyAlignment="1"/>
    <xf numFmtId="0" fontId="62" fillId="0" borderId="0" xfId="49" applyFont="1" applyFill="1" applyAlignment="1">
      <alignment horizontal="center"/>
    </xf>
    <xf numFmtId="0" fontId="69" fillId="0" borderId="0" xfId="49" applyFont="1" applyFill="1" applyAlignment="1">
      <alignment horizontal="center" vertical="top" wrapText="1"/>
    </xf>
    <xf numFmtId="0" fontId="69" fillId="0" borderId="0" xfId="49" applyFont="1" applyFill="1" applyBorder="1" applyAlignment="1">
      <alignment horizontal="center" wrapText="1"/>
    </xf>
    <xf numFmtId="0" fontId="65" fillId="0" borderId="0" xfId="52" applyFont="1" applyBorder="1" applyAlignment="1"/>
    <xf numFmtId="0" fontId="66" fillId="0" borderId="0" xfId="52" applyFont="1" applyBorder="1" applyAlignment="1"/>
    <xf numFmtId="0" fontId="52" fillId="0" borderId="18" xfId="49" applyFont="1" applyBorder="1" applyAlignment="1">
      <alignment horizontal="center" vertical="center" wrapText="1"/>
    </xf>
    <xf numFmtId="0" fontId="52" fillId="0" borderId="18" xfId="49" applyFont="1" applyBorder="1" applyAlignment="1">
      <alignment horizontal="left" vertical="center" wrapText="1"/>
    </xf>
    <xf numFmtId="0" fontId="90" fillId="0" borderId="18" xfId="49" applyFont="1" applyBorder="1" applyAlignment="1">
      <alignment horizontal="center" vertical="center" wrapText="1"/>
    </xf>
    <xf numFmtId="0" fontId="90" fillId="0" borderId="0" xfId="49" applyFont="1"/>
    <xf numFmtId="2" fontId="3" fillId="0" borderId="18" xfId="40" applyNumberFormat="1" applyFont="1" applyBorder="1" applyAlignment="1">
      <alignment horizontal="center" vertical="center" wrapText="1"/>
    </xf>
    <xf numFmtId="0" fontId="35" fillId="26" borderId="46" xfId="0" applyFont="1" applyFill="1" applyBorder="1" applyAlignment="1">
      <alignment horizontal="right" vertical="top" wrapText="1"/>
    </xf>
    <xf numFmtId="0" fontId="87" fillId="26" borderId="46" xfId="0" applyFont="1" applyFill="1" applyBorder="1" applyAlignment="1">
      <alignment horizontal="center" vertical="top" wrapText="1"/>
    </xf>
    <xf numFmtId="0" fontId="87" fillId="26" borderId="53" xfId="0" applyFont="1" applyFill="1" applyBorder="1" applyAlignment="1">
      <alignment horizontal="center" vertical="top" wrapText="1"/>
    </xf>
    <xf numFmtId="2" fontId="10" fillId="0" borderId="46" xfId="0" applyNumberFormat="1" applyFont="1" applyBorder="1" applyAlignment="1">
      <alignment horizontal="right" vertical="top" wrapText="1"/>
    </xf>
    <xf numFmtId="0" fontId="0" fillId="0" borderId="46" xfId="0" applyFont="1" applyBorder="1" applyAlignment="1">
      <alignment horizontal="right" vertical="top" wrapText="1"/>
    </xf>
    <xf numFmtId="0" fontId="10" fillId="0" borderId="46" xfId="0" applyFont="1" applyBorder="1" applyAlignment="1">
      <alignment horizontal="right" vertical="top" wrapText="1"/>
    </xf>
    <xf numFmtId="0" fontId="4" fillId="0" borderId="46" xfId="0" applyFont="1" applyBorder="1" applyAlignment="1">
      <alignment horizontal="center" vertical="top" wrapText="1"/>
    </xf>
    <xf numFmtId="0" fontId="4" fillId="0" borderId="46" xfId="0" applyFont="1" applyBorder="1" applyAlignment="1">
      <alignment horizontal="left" vertical="top" wrapText="1"/>
    </xf>
    <xf numFmtId="2" fontId="10" fillId="0" borderId="54" xfId="0" applyNumberFormat="1" applyFont="1" applyBorder="1" applyAlignment="1">
      <alignment horizontal="right" vertical="top" wrapText="1"/>
    </xf>
    <xf numFmtId="0" fontId="10" fillId="0" borderId="54" xfId="0" applyFont="1" applyBorder="1" applyAlignment="1">
      <alignment horizontal="right" vertical="top" wrapText="1"/>
    </xf>
    <xf numFmtId="0" fontId="4" fillId="0" borderId="54" xfId="0" applyFont="1" applyBorder="1" applyAlignment="1">
      <alignment horizontal="center" vertical="top" wrapText="1"/>
    </xf>
    <xf numFmtId="0" fontId="9" fillId="0" borderId="54" xfId="0" applyFont="1" applyBorder="1" applyAlignment="1">
      <alignment horizontal="left" vertical="top" wrapText="1" indent="1"/>
    </xf>
    <xf numFmtId="0" fontId="4" fillId="0" borderId="54" xfId="0" applyFont="1" applyBorder="1" applyAlignment="1">
      <alignment horizontal="left" vertical="top" wrapText="1"/>
    </xf>
    <xf numFmtId="0" fontId="4" fillId="0" borderId="53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0" fillId="0" borderId="65" xfId="0" applyFont="1" applyBorder="1" applyAlignment="1">
      <alignment horizontal="left" vertical="top"/>
    </xf>
    <xf numFmtId="0" fontId="3" fillId="0" borderId="18" xfId="40" applyFont="1" applyBorder="1" applyAlignment="1">
      <alignment horizontal="center" vertical="center" wrapText="1"/>
    </xf>
    <xf numFmtId="0" fontId="2" fillId="0" borderId="18" xfId="40" applyBorder="1" applyAlignment="1">
      <alignment horizontal="center" vertical="center" wrapText="1"/>
    </xf>
    <xf numFmtId="0" fontId="9" fillId="26" borderId="68" xfId="0" applyFont="1" applyFill="1" applyBorder="1" applyAlignment="1">
      <alignment horizontal="center" vertical="center" wrapText="1"/>
    </xf>
    <xf numFmtId="0" fontId="9" fillId="26" borderId="69" xfId="0" applyFont="1" applyFill="1" applyBorder="1" applyAlignment="1">
      <alignment horizontal="center" vertical="center" wrapText="1"/>
    </xf>
    <xf numFmtId="0" fontId="9" fillId="26" borderId="70" xfId="0" applyFont="1" applyFill="1" applyBorder="1" applyAlignment="1">
      <alignment horizontal="center" vertical="center" wrapText="1"/>
    </xf>
    <xf numFmtId="0" fontId="4" fillId="26" borderId="71" xfId="0" applyFont="1" applyFill="1" applyBorder="1" applyAlignment="1">
      <alignment horizontal="center" vertical="center" wrapText="1"/>
    </xf>
    <xf numFmtId="165" fontId="3" fillId="0" borderId="18" xfId="40" applyNumberFormat="1" applyFont="1" applyBorder="1" applyAlignment="1">
      <alignment horizontal="center" vertical="center" wrapText="1"/>
    </xf>
    <xf numFmtId="2" fontId="88" fillId="58" borderId="18" xfId="40" applyNumberFormat="1" applyFont="1" applyFill="1" applyBorder="1" applyAlignment="1">
      <alignment horizontal="center" vertical="center" wrapText="1"/>
    </xf>
    <xf numFmtId="164" fontId="2" fillId="0" borderId="0" xfId="53" applyFont="1"/>
    <xf numFmtId="0" fontId="63" fillId="0" borderId="18" xfId="49" applyFont="1" applyBorder="1" applyAlignment="1">
      <alignment horizontal="center" vertical="center" wrapText="1"/>
    </xf>
    <xf numFmtId="167" fontId="11" fillId="0" borderId="46" xfId="0" applyNumberFormat="1" applyFont="1" applyBorder="1" applyAlignment="1">
      <alignment horizontal="right" vertical="top" wrapText="1"/>
    </xf>
    <xf numFmtId="0" fontId="63" fillId="0" borderId="18" xfId="49" applyFont="1" applyBorder="1" applyAlignment="1">
      <alignment horizontal="center" vertical="center" wrapText="1"/>
    </xf>
    <xf numFmtId="2" fontId="0" fillId="0" borderId="0" xfId="0" applyNumberFormat="1" applyAlignment="1">
      <alignment horizontal="right" vertical="top"/>
    </xf>
    <xf numFmtId="0" fontId="63" fillId="0" borderId="18" xfId="49" applyFont="1" applyBorder="1" applyAlignment="1">
      <alignment horizontal="center" vertical="center" wrapText="1"/>
    </xf>
    <xf numFmtId="0" fontId="52" fillId="0" borderId="14" xfId="49" applyFont="1" applyBorder="1" applyAlignment="1">
      <alignment horizontal="center" vertical="center" wrapText="1"/>
    </xf>
    <xf numFmtId="0" fontId="52" fillId="0" borderId="55" xfId="49" applyFont="1" applyBorder="1" applyAlignment="1">
      <alignment horizontal="center" vertical="center" wrapText="1"/>
    </xf>
    <xf numFmtId="0" fontId="52" fillId="0" borderId="16" xfId="49" applyFont="1" applyBorder="1" applyAlignment="1">
      <alignment horizontal="center" vertical="center" wrapText="1"/>
    </xf>
    <xf numFmtId="0" fontId="90" fillId="0" borderId="14" xfId="49" applyFont="1" applyBorder="1" applyAlignment="1">
      <alignment horizontal="center" vertical="center" wrapText="1"/>
    </xf>
    <xf numFmtId="0" fontId="90" fillId="0" borderId="55" xfId="49" applyFont="1" applyBorder="1" applyAlignment="1">
      <alignment horizontal="center" vertical="center" wrapText="1"/>
    </xf>
    <xf numFmtId="0" fontId="90" fillId="0" borderId="16" xfId="49" applyFont="1" applyBorder="1" applyAlignment="1">
      <alignment horizontal="center" vertical="center" wrapText="1"/>
    </xf>
    <xf numFmtId="0" fontId="69" fillId="0" borderId="0" xfId="49" applyFont="1" applyFill="1" applyAlignment="1">
      <alignment horizontal="center" vertical="top"/>
    </xf>
    <xf numFmtId="0" fontId="69" fillId="0" borderId="0" xfId="50" applyFont="1" applyBorder="1" applyAlignment="1">
      <alignment horizontal="center" vertical="top"/>
    </xf>
    <xf numFmtId="0" fontId="69" fillId="0" borderId="0" xfId="50" applyFont="1" applyAlignment="1">
      <alignment horizontal="center"/>
    </xf>
    <xf numFmtId="0" fontId="69" fillId="0" borderId="0" xfId="49" applyFont="1" applyFill="1" applyAlignment="1">
      <alignment horizontal="center" vertical="top" wrapText="1"/>
    </xf>
    <xf numFmtId="0" fontId="69" fillId="0" borderId="0" xfId="49" applyFont="1" applyFill="1" applyBorder="1" applyAlignment="1">
      <alignment horizontal="center" wrapText="1"/>
    </xf>
    <xf numFmtId="0" fontId="70" fillId="59" borderId="18" xfId="49" applyFont="1" applyFill="1" applyBorder="1" applyAlignment="1">
      <alignment horizontal="center" vertical="center" wrapText="1"/>
    </xf>
    <xf numFmtId="49" fontId="62" fillId="0" borderId="0" xfId="49" applyNumberFormat="1" applyFont="1" applyFill="1" applyAlignment="1">
      <alignment horizontal="center" vertical="top" wrapText="1" shrinkToFit="1"/>
    </xf>
    <xf numFmtId="0" fontId="62" fillId="0" borderId="0" xfId="49" applyFont="1" applyFill="1" applyAlignment="1">
      <alignment horizontal="center"/>
    </xf>
    <xf numFmtId="0" fontId="54" fillId="0" borderId="18" xfId="49" applyFont="1" applyBorder="1" applyAlignment="1">
      <alignment horizontal="center" vertical="center" wrapText="1"/>
    </xf>
    <xf numFmtId="0" fontId="54" fillId="0" borderId="13" xfId="49" applyFont="1" applyBorder="1" applyAlignment="1">
      <alignment horizontal="center" vertical="center" wrapText="1"/>
    </xf>
    <xf numFmtId="0" fontId="54" fillId="0" borderId="15" xfId="49" applyFont="1" applyBorder="1" applyAlignment="1">
      <alignment horizontal="center" vertical="center" wrapText="1"/>
    </xf>
    <xf numFmtId="0" fontId="54" fillId="0" borderId="11" xfId="49" applyFont="1" applyBorder="1" applyAlignment="1">
      <alignment horizontal="center" vertical="center" wrapText="1"/>
    </xf>
    <xf numFmtId="0" fontId="65" fillId="0" borderId="0" xfId="49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top" wrapText="1"/>
    </xf>
    <xf numFmtId="49" fontId="0" fillId="0" borderId="35" xfId="0" applyNumberFormat="1" applyFont="1" applyBorder="1" applyAlignment="1">
      <alignment horizontal="center" vertical="top" wrapText="1"/>
    </xf>
    <xf numFmtId="0" fontId="0" fillId="0" borderId="35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91" fillId="0" borderId="77" xfId="0" applyFont="1" applyBorder="1" applyAlignment="1">
      <alignment horizontal="center"/>
    </xf>
    <xf numFmtId="0" fontId="91" fillId="0" borderId="78" xfId="0" applyFont="1" applyBorder="1" applyAlignment="1">
      <alignment horizontal="center"/>
    </xf>
    <xf numFmtId="0" fontId="91" fillId="0" borderId="79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 vertical="top"/>
    </xf>
    <xf numFmtId="165" fontId="10" fillId="0" borderId="42" xfId="0" applyNumberFormat="1" applyFont="1" applyBorder="1" applyAlignment="1">
      <alignment horizontal="center" vertical="top"/>
    </xf>
    <xf numFmtId="0" fontId="0" fillId="0" borderId="12" xfId="0" applyFont="1" applyBorder="1" applyAlignment="1">
      <alignment horizontal="left" vertical="top" wrapText="1"/>
    </xf>
    <xf numFmtId="0" fontId="4" fillId="26" borderId="13" xfId="0" applyFont="1" applyFill="1" applyBorder="1" applyAlignment="1">
      <alignment horizontal="center" vertical="center" wrapText="1"/>
    </xf>
    <xf numFmtId="0" fontId="4" fillId="26" borderId="38" xfId="0" applyFont="1" applyFill="1" applyBorder="1" applyAlignment="1">
      <alignment horizontal="center" vertical="center" wrapText="1"/>
    </xf>
    <xf numFmtId="0" fontId="4" fillId="26" borderId="14" xfId="0" applyFont="1" applyFill="1" applyBorder="1" applyAlignment="1">
      <alignment horizontal="center" vertical="center" wrapText="1"/>
    </xf>
    <xf numFmtId="0" fontId="4" fillId="26" borderId="37" xfId="0" applyFont="1" applyFill="1" applyBorder="1" applyAlignment="1">
      <alignment horizontal="center" vertical="center" wrapText="1"/>
    </xf>
    <xf numFmtId="0" fontId="0" fillId="0" borderId="53" xfId="0" applyFont="1" applyBorder="1" applyAlignment="1">
      <alignment horizontal="left" vertical="top" wrapText="1"/>
    </xf>
    <xf numFmtId="0" fontId="0" fillId="0" borderId="54" xfId="0" applyFont="1" applyBorder="1" applyAlignment="1">
      <alignment horizontal="left" vertical="top" wrapText="1"/>
    </xf>
    <xf numFmtId="0" fontId="0" fillId="0" borderId="46" xfId="0" applyFont="1" applyBorder="1" applyAlignment="1">
      <alignment horizontal="left" vertical="top" wrapText="1"/>
    </xf>
    <xf numFmtId="0" fontId="0" fillId="0" borderId="47" xfId="0" applyFont="1" applyBorder="1" applyAlignment="1">
      <alignment horizontal="left" vertical="top" wrapText="1"/>
    </xf>
    <xf numFmtId="0" fontId="0" fillId="0" borderId="48" xfId="0" applyFont="1" applyBorder="1" applyAlignment="1">
      <alignment horizontal="left" vertical="top" wrapText="1"/>
    </xf>
    <xf numFmtId="0" fontId="0" fillId="0" borderId="49" xfId="0" applyFont="1" applyBorder="1" applyAlignment="1">
      <alignment horizontal="left" vertical="top" wrapText="1"/>
    </xf>
    <xf numFmtId="0" fontId="9" fillId="26" borderId="50" xfId="0" applyFont="1" applyFill="1" applyBorder="1" applyAlignment="1">
      <alignment horizontal="left" vertical="top" wrapText="1" indent="2"/>
    </xf>
    <xf numFmtId="0" fontId="9" fillId="26" borderId="51" xfId="0" applyFont="1" applyFill="1" applyBorder="1" applyAlignment="1">
      <alignment horizontal="left" vertical="top" wrapText="1" indent="2"/>
    </xf>
    <xf numFmtId="0" fontId="0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top" wrapText="1"/>
    </xf>
    <xf numFmtId="0" fontId="0" fillId="0" borderId="76" xfId="0" applyFont="1" applyBorder="1" applyAlignment="1">
      <alignment horizontal="left" vertical="top" wrapText="1"/>
    </xf>
    <xf numFmtId="0" fontId="4" fillId="26" borderId="75" xfId="0" applyFont="1" applyFill="1" applyBorder="1" applyAlignment="1">
      <alignment horizontal="center" vertical="center" wrapText="1"/>
    </xf>
    <xf numFmtId="0" fontId="4" fillId="26" borderId="73" xfId="0" applyFont="1" applyFill="1" applyBorder="1" applyAlignment="1">
      <alignment horizontal="center" vertical="center" wrapText="1"/>
    </xf>
    <xf numFmtId="0" fontId="4" fillId="26" borderId="70" xfId="0" applyFont="1" applyFill="1" applyBorder="1" applyAlignment="1">
      <alignment horizontal="center" vertical="center" wrapText="1"/>
    </xf>
    <xf numFmtId="0" fontId="4" fillId="26" borderId="72" xfId="0" applyFont="1" applyFill="1" applyBorder="1" applyAlignment="1">
      <alignment horizontal="center" vertical="center"/>
    </xf>
    <xf numFmtId="0" fontId="4" fillId="26" borderId="74" xfId="0" applyFont="1" applyFill="1" applyBorder="1" applyAlignment="1">
      <alignment horizontal="center" vertical="center"/>
    </xf>
    <xf numFmtId="0" fontId="0" fillId="0" borderId="65" xfId="0" applyFont="1" applyBorder="1" applyAlignment="1">
      <alignment horizontal="left" vertical="top"/>
    </xf>
    <xf numFmtId="0" fontId="4" fillId="26" borderId="72" xfId="0" applyFont="1" applyFill="1" applyBorder="1" applyAlignment="1">
      <alignment horizontal="center" vertical="center" wrapText="1"/>
    </xf>
    <xf numFmtId="0" fontId="4" fillId="26" borderId="68" xfId="0" applyFont="1" applyFill="1" applyBorder="1" applyAlignment="1">
      <alignment horizontal="center" vertical="center" wrapText="1"/>
    </xf>
    <xf numFmtId="0" fontId="87" fillId="26" borderId="54" xfId="0" applyFont="1" applyFill="1" applyBorder="1" applyAlignment="1">
      <alignment horizontal="left" vertical="top" wrapText="1"/>
    </xf>
    <xf numFmtId="0" fontId="87" fillId="26" borderId="46" xfId="0" applyFont="1" applyFill="1" applyBorder="1" applyAlignment="1">
      <alignment horizontal="left" vertical="top" wrapText="1"/>
    </xf>
    <xf numFmtId="0" fontId="0" fillId="0" borderId="67" xfId="0" applyFont="1" applyBorder="1" applyAlignment="1">
      <alignment horizontal="center"/>
    </xf>
    <xf numFmtId="0" fontId="0" fillId="0" borderId="66" xfId="0" applyFont="1" applyBorder="1" applyAlignment="1">
      <alignment horizontal="center"/>
    </xf>
    <xf numFmtId="0" fontId="9" fillId="26" borderId="50" xfId="0" applyFont="1" applyFill="1" applyBorder="1" applyAlignment="1">
      <alignment horizontal="left" vertical="top" wrapText="1"/>
    </xf>
    <xf numFmtId="0" fontId="9" fillId="26" borderId="51" xfId="0" applyFont="1" applyFill="1" applyBorder="1" applyAlignment="1">
      <alignment horizontal="left" vertical="top" wrapText="1"/>
    </xf>
    <xf numFmtId="0" fontId="3" fillId="0" borderId="18" xfId="40" applyFont="1" applyBorder="1" applyAlignment="1">
      <alignment horizontal="center" vertical="center" wrapText="1"/>
    </xf>
    <xf numFmtId="0" fontId="33" fillId="0" borderId="0" xfId="40" applyFont="1" applyAlignment="1">
      <alignment horizontal="center" vertical="center" wrapText="1"/>
    </xf>
    <xf numFmtId="49" fontId="34" fillId="0" borderId="0" xfId="40" applyNumberFormat="1" applyFont="1" applyAlignment="1">
      <alignment horizontal="center" vertical="center" wrapText="1"/>
    </xf>
    <xf numFmtId="0" fontId="34" fillId="0" borderId="0" xfId="40" applyNumberFormat="1" applyFont="1" applyAlignment="1">
      <alignment horizontal="center" vertical="center" wrapText="1"/>
    </xf>
    <xf numFmtId="0" fontId="34" fillId="0" borderId="0" xfId="40" applyFont="1" applyAlignment="1">
      <alignment horizontal="center" vertical="center" wrapText="1"/>
    </xf>
    <xf numFmtId="0" fontId="2" fillId="0" borderId="18" xfId="40" applyBorder="1" applyAlignment="1">
      <alignment horizontal="center" vertical="center" wrapText="1"/>
    </xf>
    <xf numFmtId="0" fontId="3" fillId="0" borderId="13" xfId="40" applyFont="1" applyBorder="1" applyAlignment="1">
      <alignment horizontal="center" vertical="center" wrapText="1"/>
    </xf>
    <xf numFmtId="0" fontId="3" fillId="0" borderId="11" xfId="40" applyFont="1" applyBorder="1" applyAlignment="1">
      <alignment horizontal="center" vertical="center" wrapText="1"/>
    </xf>
    <xf numFmtId="0" fontId="3" fillId="0" borderId="13" xfId="40" applyFont="1" applyFill="1" applyBorder="1" applyAlignment="1">
      <alignment horizontal="center" vertical="center" wrapText="1"/>
    </xf>
    <xf numFmtId="0" fontId="3" fillId="0" borderId="11" xfId="40" applyFont="1" applyFill="1" applyBorder="1" applyAlignment="1">
      <alignment horizontal="center" vertical="center" wrapText="1"/>
    </xf>
    <xf numFmtId="0" fontId="39" fillId="0" borderId="14" xfId="42" applyFont="1" applyBorder="1" applyAlignment="1">
      <alignment horizontal="center" vertical="center" wrapText="1"/>
    </xf>
    <xf numFmtId="0" fontId="39" fillId="0" borderId="0" xfId="42" applyFont="1" applyAlignment="1">
      <alignment horizontal="center"/>
    </xf>
    <xf numFmtId="49" fontId="37" fillId="0" borderId="0" xfId="42" applyNumberFormat="1" applyFont="1" applyAlignment="1">
      <alignment horizontal="center" vertical="center" wrapText="1"/>
    </xf>
    <xf numFmtId="0" fontId="37" fillId="0" borderId="0" xfId="42" applyNumberFormat="1" applyFont="1" applyAlignment="1">
      <alignment horizontal="center" vertical="center" wrapText="1"/>
    </xf>
    <xf numFmtId="0" fontId="37" fillId="0" borderId="18" xfId="42" applyFont="1" applyBorder="1" applyAlignment="1">
      <alignment horizontal="center" vertical="center" wrapText="1"/>
    </xf>
    <xf numFmtId="0" fontId="35" fillId="0" borderId="0" xfId="42" applyFont="1" applyBorder="1" applyAlignment="1">
      <alignment horizontal="center" vertical="center"/>
    </xf>
    <xf numFmtId="0" fontId="34" fillId="0" borderId="0" xfId="36" applyFont="1" applyAlignment="1">
      <alignment horizontal="center"/>
    </xf>
    <xf numFmtId="0" fontId="2" fillId="0" borderId="0" xfId="36" applyAlignment="1">
      <alignment horizontal="center"/>
    </xf>
    <xf numFmtId="0" fontId="2" fillId="0" borderId="0" xfId="36" applyFont="1" applyAlignment="1">
      <alignment horizontal="left" wrapText="1"/>
    </xf>
    <xf numFmtId="0" fontId="2" fillId="0" borderId="0" xfId="36" applyAlignment="1">
      <alignment horizontal="left"/>
    </xf>
    <xf numFmtId="0" fontId="45" fillId="0" borderId="0" xfId="36" applyFont="1" applyAlignment="1">
      <alignment horizontal="center"/>
    </xf>
    <xf numFmtId="0" fontId="46" fillId="0" borderId="0" xfId="37" applyFont="1" applyAlignment="1">
      <alignment horizontal="center"/>
    </xf>
    <xf numFmtId="49" fontId="47" fillId="0" borderId="0" xfId="37" applyNumberFormat="1" applyFont="1" applyAlignment="1">
      <alignment horizontal="center" vertical="center" wrapText="1"/>
    </xf>
    <xf numFmtId="0" fontId="46" fillId="0" borderId="0" xfId="37" applyFont="1" applyAlignment="1">
      <alignment horizontal="center" vertical="center" wrapText="1"/>
    </xf>
  </cellXfs>
  <cellStyles count="96">
    <cellStyle name="20% - Акцент1" xfId="1"/>
    <cellStyle name="20% - Акцент1 2" xfId="72"/>
    <cellStyle name="20% - Акцент2" xfId="2"/>
    <cellStyle name="20% - Акцент2 2" xfId="76"/>
    <cellStyle name="20% - Акцент3" xfId="3"/>
    <cellStyle name="20% - Акцент3 2" xfId="80"/>
    <cellStyle name="20% - Акцент4" xfId="4"/>
    <cellStyle name="20% - Акцент4 2" xfId="84"/>
    <cellStyle name="20% - Акцент5" xfId="5"/>
    <cellStyle name="20% - Акцент5 2" xfId="88"/>
    <cellStyle name="20% - Акцент6" xfId="6"/>
    <cellStyle name="20% - Акцент6 2" xfId="92"/>
    <cellStyle name="40% - Акцент1" xfId="7"/>
    <cellStyle name="40% - Акцент1 2" xfId="73"/>
    <cellStyle name="40% - Акцент2" xfId="8"/>
    <cellStyle name="40% - Акцент2 2" xfId="77"/>
    <cellStyle name="40% - Акцент3" xfId="9"/>
    <cellStyle name="40% - Акцент3 2" xfId="81"/>
    <cellStyle name="40% - Акцент4" xfId="10"/>
    <cellStyle name="40% - Акцент4 2" xfId="85"/>
    <cellStyle name="40% - Акцент5" xfId="11"/>
    <cellStyle name="40% - Акцент5 2" xfId="89"/>
    <cellStyle name="40% - Акцент6" xfId="12"/>
    <cellStyle name="40% - Акцент6 2" xfId="93"/>
    <cellStyle name="60% - Акцент1" xfId="13"/>
    <cellStyle name="60% - Акцент1 2" xfId="74"/>
    <cellStyle name="60% - Акцент2" xfId="14"/>
    <cellStyle name="60% - Акцент2 2" xfId="78"/>
    <cellStyle name="60% - Акцент3" xfId="15"/>
    <cellStyle name="60% - Акцент3 2" xfId="82"/>
    <cellStyle name="60% - Акцент4" xfId="16"/>
    <cellStyle name="60% - Акцент4 2" xfId="86"/>
    <cellStyle name="60% - Акцент5" xfId="17"/>
    <cellStyle name="60% - Акцент5 2" xfId="90"/>
    <cellStyle name="60% - Акцент6" xfId="18"/>
    <cellStyle name="60% - Акцент6 2" xfId="94"/>
    <cellStyle name="Акцент1" xfId="19" builtinId="29" customBuiltin="1"/>
    <cellStyle name="Акцент1 2" xfId="71"/>
    <cellStyle name="Акцент2" xfId="20" builtinId="33" customBuiltin="1"/>
    <cellStyle name="Акцент2 2" xfId="75"/>
    <cellStyle name="Акцент3" xfId="21" builtinId="37" customBuiltin="1"/>
    <cellStyle name="Акцент3 2" xfId="79"/>
    <cellStyle name="Акцент4" xfId="22" builtinId="41" customBuiltin="1"/>
    <cellStyle name="Акцент4 2" xfId="83"/>
    <cellStyle name="Акцент5" xfId="23" builtinId="45" customBuiltin="1"/>
    <cellStyle name="Акцент5 2" xfId="87"/>
    <cellStyle name="Акцент6" xfId="24" builtinId="49" customBuiltin="1"/>
    <cellStyle name="Акцент6 2" xfId="91"/>
    <cellStyle name="Ввод " xfId="25" builtinId="20" customBuiltin="1"/>
    <cellStyle name="Ввод  2" xfId="62"/>
    <cellStyle name="Вывод" xfId="26" builtinId="21" customBuiltin="1"/>
    <cellStyle name="Вывод 2" xfId="63"/>
    <cellStyle name="Вычисление" xfId="27" builtinId="22" customBuiltin="1"/>
    <cellStyle name="Вычисление 2" xfId="64"/>
    <cellStyle name="Заголовок 1" xfId="28" builtinId="16" customBuiltin="1"/>
    <cellStyle name="Заголовок 1 2" xfId="55"/>
    <cellStyle name="Заголовок 2" xfId="29" builtinId="17" customBuiltin="1"/>
    <cellStyle name="Заголовок 2 2" xfId="56"/>
    <cellStyle name="Заголовок 3" xfId="30" builtinId="18" customBuiltin="1"/>
    <cellStyle name="Заголовок 3 2" xfId="57"/>
    <cellStyle name="Заголовок 4" xfId="31" builtinId="19" customBuiltin="1"/>
    <cellStyle name="Заголовок 4 2" xfId="58"/>
    <cellStyle name="Итог" xfId="32" builtinId="25" customBuiltin="1"/>
    <cellStyle name="Итог 2" xfId="70"/>
    <cellStyle name="Контрольная ячейка" xfId="33" builtinId="23" customBuiltin="1"/>
    <cellStyle name="Контрольная ячейка 2" xfId="66"/>
    <cellStyle name="Название" xfId="34" builtinId="15" customBuiltin="1"/>
    <cellStyle name="Название 2" xfId="54"/>
    <cellStyle name="Нейтральный" xfId="35" builtinId="28" customBuiltin="1"/>
    <cellStyle name="Нейтральный 2" xfId="61"/>
    <cellStyle name="Обычный" xfId="0" builtinId="0"/>
    <cellStyle name="Обычный 2 2" xfId="50"/>
    <cellStyle name="Обычный 2_Смета Фориш Осмонсой  20-октябрь " xfId="51"/>
    <cellStyle name="Обычный_cleaner_dizayner" xfId="36"/>
    <cellStyle name="Обычный_Sarijuga" xfId="37"/>
    <cellStyle name="Обычный_Исходные данны87120" xfId="38"/>
    <cellStyle name="Обычный_Исходные данные" xfId="39"/>
    <cellStyle name="Обычный_ИТОГ2019110 " xfId="40"/>
    <cellStyle name="Обычный_Лист1" xfId="41"/>
    <cellStyle name="Обычный_СМЕТА ЗАРАФШОН КФЙ" xfId="52"/>
    <cellStyle name="Обычный_Смета Фориш Осмонсой  20-октябрь " xfId="49"/>
    <cellStyle name="Обычный_Счет-фактура Экспертизе" xfId="42"/>
    <cellStyle name="Обычный_транспорт87120" xfId="95"/>
    <cellStyle name="Плохой" xfId="43" builtinId="27" customBuiltin="1"/>
    <cellStyle name="Плохой 2" xfId="60"/>
    <cellStyle name="Пояснение" xfId="44" builtinId="53" customBuiltin="1"/>
    <cellStyle name="Пояснение 2" xfId="69"/>
    <cellStyle name="Примечание" xfId="45" builtinId="10" customBuiltin="1"/>
    <cellStyle name="Примечание 2" xfId="68"/>
    <cellStyle name="Связанная ячейка" xfId="46" builtinId="24" customBuiltin="1"/>
    <cellStyle name="Связанная ячейка 2" xfId="65"/>
    <cellStyle name="Текст предупреждения" xfId="47" builtinId="11" customBuiltin="1"/>
    <cellStyle name="Текст предупреждения 2" xfId="67"/>
    <cellStyle name="Финансовый" xfId="53" builtinId="3"/>
    <cellStyle name="Хороший" xfId="48" builtinId="26" customBuiltin="1"/>
    <cellStyle name="Хороший 2" xfId="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YFB\001%20ISH%20HUJJATLARI\2022\005%20%20%20%20%20%20%20%20%20%20%20%20&#1061;&#1040;&#1056;&#1040;&#1046;&#1040;&#1058;&#1051;&#1040;&#1056;%20&#1057;&#1052;&#1045;&#1058;&#1040;&#1057;&#1048;\001%20&#1048;&#1063;&#1050;&#1048;%20&#1049;&#1038;&#1051;%20&#1057;&#1052;&#1045;&#1058;&#1040;\&#1041;&#1040;&#1061;&#1052;&#1040;&#1051;%20&#1096;&#1072;&#1171;&#1072;&#1083;%20&#1085;&#1072;&#1088;&#1093;&#1089;&#1080;&#1079;\97%20&#1084;&#1083;&#1088;&#1076;&#1083;&#1080;&#1082;%20&#1056;&#1049;&#1046;%20&#1101;&#1082;&#1072;&#1085;&#1086;&#1084;\001%20&#1060;&#1080;&#1076;&#1086;&#1082;&#1086;&#1088;%20&#1052;&#1060;&#1049;%20&#1041;&#1086;&#1171;&#1080;&#1096;&#1072;&#1084;&#1086;&#1083;,%20&#1040;&#1083;&#1072;&#1084;&#1083;&#1080;%20&#1074;&#1072;%20&#1050;&#1072;&#1084;&#1072;&#1088;%20&#1179;&#1080;&#1096;&#1083;&#1086;&#1179;&#1083;&#1072;&#1088;&#1080;&#1080;%20&#1080;&#1095;&#1082;&#1080;%20&#1081;&#1118;&#1083;&#1083;&#1072;&#1088;&#1080;&#1085;&#1080;%208%20&#108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ект"/>
      <sheetName val="локалка"/>
      <sheetName val="ресурс"/>
      <sheetName val="транспорт"/>
      <sheetName val="Исходные данные"/>
      <sheetName val="Форма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O54"/>
  <sheetViews>
    <sheetView view="pageBreakPreview" topLeftCell="A22" zoomScale="85" zoomScaleSheetLayoutView="85" workbookViewId="0">
      <selection activeCell="A4" sqref="A4:E4"/>
    </sheetView>
  </sheetViews>
  <sheetFormatPr defaultColWidth="8.83203125" defaultRowHeight="15.75"/>
  <cols>
    <col min="1" max="1" width="7.83203125" style="109" customWidth="1"/>
    <col min="2" max="4" width="13.33203125" style="109" customWidth="1"/>
    <col min="5" max="5" width="20" style="109" customWidth="1"/>
    <col min="6" max="6" width="62.1640625" style="116" customWidth="1"/>
    <col min="7" max="7" width="32.1640625" style="109" customWidth="1"/>
    <col min="8" max="8" width="14.5" style="109" customWidth="1"/>
    <col min="9" max="9" width="14" style="109" customWidth="1"/>
    <col min="10" max="10" width="24.1640625" style="109" bestFit="1" customWidth="1"/>
    <col min="11" max="12" width="8.83203125" style="109"/>
    <col min="13" max="13" width="10.5" style="109" bestFit="1" customWidth="1"/>
    <col min="14" max="16384" width="8.83203125" style="109"/>
  </cols>
  <sheetData>
    <row r="1" spans="1:15" s="122" customFormat="1" ht="27.75" customHeight="1">
      <c r="A1" s="285" t="s">
        <v>163</v>
      </c>
      <c r="B1" s="285"/>
      <c r="C1" s="285"/>
      <c r="D1" s="285"/>
      <c r="E1" s="285"/>
      <c r="F1" s="237" t="s">
        <v>164</v>
      </c>
      <c r="G1" s="282" t="s">
        <v>164</v>
      </c>
      <c r="H1" s="282"/>
      <c r="I1" s="282"/>
      <c r="L1" s="123"/>
      <c r="M1" s="123"/>
      <c r="N1" s="123"/>
      <c r="O1" s="123"/>
    </row>
    <row r="2" spans="1:15" s="122" customFormat="1" ht="27.75" customHeight="1">
      <c r="A2" s="285" t="s">
        <v>183</v>
      </c>
      <c r="B2" s="285"/>
      <c r="C2" s="285"/>
      <c r="D2" s="285"/>
      <c r="E2" s="285"/>
      <c r="F2" s="183" t="s">
        <v>186</v>
      </c>
      <c r="G2" s="283" t="s">
        <v>181</v>
      </c>
      <c r="H2" s="283"/>
      <c r="I2" s="283"/>
      <c r="L2" s="123"/>
      <c r="M2" s="123"/>
      <c r="N2" s="123"/>
      <c r="O2" s="123"/>
    </row>
    <row r="3" spans="1:15" s="122" customFormat="1" ht="27.75" customHeight="1">
      <c r="A3" s="285" t="s">
        <v>184</v>
      </c>
      <c r="B3" s="285"/>
      <c r="C3" s="285"/>
      <c r="D3" s="285"/>
      <c r="E3" s="285"/>
      <c r="F3" s="183" t="s">
        <v>187</v>
      </c>
      <c r="G3" s="283" t="s">
        <v>165</v>
      </c>
      <c r="H3" s="283"/>
      <c r="I3" s="283"/>
      <c r="L3" s="124"/>
      <c r="M3" s="124"/>
      <c r="N3" s="124"/>
      <c r="O3" s="124"/>
    </row>
    <row r="4" spans="1:15" s="122" customFormat="1" ht="27.75" customHeight="1">
      <c r="A4" s="286" t="s">
        <v>185</v>
      </c>
      <c r="B4" s="286"/>
      <c r="C4" s="286"/>
      <c r="D4" s="286"/>
      <c r="E4" s="286"/>
      <c r="F4" s="184" t="s">
        <v>188</v>
      </c>
      <c r="G4" s="284" t="s">
        <v>182</v>
      </c>
      <c r="H4" s="284"/>
      <c r="I4" s="284"/>
      <c r="L4" s="124"/>
      <c r="M4" s="124"/>
      <c r="N4" s="124"/>
      <c r="O4" s="124"/>
    </row>
    <row r="5" spans="1:15" s="122" customFormat="1" ht="27.75" customHeight="1">
      <c r="A5" s="286" t="s">
        <v>190</v>
      </c>
      <c r="B5" s="286"/>
      <c r="C5" s="286"/>
      <c r="D5" s="286"/>
      <c r="E5" s="286"/>
      <c r="F5" s="238" t="s">
        <v>190</v>
      </c>
      <c r="G5" s="284" t="s">
        <v>191</v>
      </c>
      <c r="H5" s="284"/>
      <c r="I5" s="284"/>
    </row>
    <row r="7" spans="1:15" s="126" customFormat="1" ht="23.25">
      <c r="F7" s="127"/>
    </row>
    <row r="8" spans="1:15" s="126" customFormat="1" ht="23.25">
      <c r="F8" s="127"/>
    </row>
    <row r="9" spans="1:15" s="126" customFormat="1" ht="23.25">
      <c r="F9" s="127"/>
    </row>
    <row r="10" spans="1:15" s="126" customFormat="1" ht="23.25">
      <c r="F10" s="127"/>
    </row>
    <row r="11" spans="1:15" s="126" customFormat="1" ht="23.25">
      <c r="F11" s="127"/>
    </row>
    <row r="12" spans="1:15" ht="47.25" customHeight="1">
      <c r="A12" s="288" t="s">
        <v>297</v>
      </c>
      <c r="B12" s="288"/>
      <c r="C12" s="288"/>
      <c r="D12" s="288"/>
      <c r="E12" s="288"/>
      <c r="F12" s="288"/>
      <c r="G12" s="288"/>
      <c r="H12" s="288"/>
      <c r="I12" s="288"/>
      <c r="J12" s="109">
        <f>0.69+0.11</f>
        <v>0.79999999999999993</v>
      </c>
    </row>
    <row r="13" spans="1:15" ht="18.75" customHeight="1">
      <c r="A13" s="120"/>
      <c r="B13" s="120"/>
      <c r="C13" s="120"/>
      <c r="D13" s="120"/>
      <c r="E13" s="120"/>
      <c r="F13" s="120"/>
      <c r="G13" s="120"/>
      <c r="H13" s="120"/>
      <c r="I13" s="120"/>
    </row>
    <row r="14" spans="1:15" ht="18.75" customHeight="1">
      <c r="A14" s="120"/>
      <c r="B14" s="120"/>
      <c r="C14" s="120"/>
      <c r="D14" s="120"/>
      <c r="E14" s="120"/>
      <c r="F14" s="120"/>
      <c r="G14" s="120"/>
      <c r="H14" s="120"/>
      <c r="I14" s="120"/>
    </row>
    <row r="15" spans="1:15" ht="18.75" customHeight="1">
      <c r="A15" s="120"/>
      <c r="B15" s="120"/>
      <c r="C15" s="120"/>
      <c r="D15" s="120"/>
      <c r="E15" s="120"/>
      <c r="F15" s="120"/>
      <c r="G15" s="120"/>
      <c r="H15" s="120"/>
      <c r="I15" s="120"/>
    </row>
    <row r="16" spans="1:15" ht="22.5">
      <c r="A16" s="289" t="s">
        <v>166</v>
      </c>
      <c r="B16" s="289"/>
      <c r="C16" s="289"/>
      <c r="D16" s="289"/>
      <c r="E16" s="289"/>
      <c r="F16" s="289"/>
      <c r="G16" s="289"/>
      <c r="H16" s="289"/>
      <c r="I16" s="289"/>
    </row>
    <row r="17" spans="1:10" ht="22.5">
      <c r="A17" s="236"/>
      <c r="B17" s="236"/>
      <c r="C17" s="236"/>
      <c r="D17" s="236"/>
      <c r="E17" s="236"/>
      <c r="F17" s="236"/>
      <c r="G17" s="236"/>
      <c r="H17" s="236"/>
      <c r="I17" s="236"/>
    </row>
    <row r="18" spans="1:10" ht="22.5">
      <c r="A18" s="236"/>
      <c r="B18" s="236"/>
      <c r="C18" s="236"/>
      <c r="D18" s="236"/>
      <c r="E18" s="236"/>
      <c r="F18" s="236"/>
      <c r="G18" s="236"/>
      <c r="H18" s="236"/>
      <c r="I18" s="236"/>
    </row>
    <row r="19" spans="1:10" ht="22.5">
      <c r="A19" s="236"/>
      <c r="B19" s="236"/>
      <c r="C19" s="236"/>
      <c r="D19" s="236"/>
      <c r="E19" s="236"/>
      <c r="F19" s="236"/>
      <c r="G19" s="236"/>
      <c r="H19" s="236"/>
      <c r="I19" s="236"/>
    </row>
    <row r="20" spans="1:10" ht="22.5">
      <c r="A20" s="236"/>
      <c r="B20" s="236"/>
      <c r="C20" s="236"/>
      <c r="D20" s="236"/>
      <c r="E20" s="236"/>
      <c r="F20" s="236"/>
      <c r="G20" s="236"/>
      <c r="H20" s="236"/>
      <c r="I20" s="236"/>
    </row>
    <row r="21" spans="1:10" ht="22.5">
      <c r="A21" s="236"/>
      <c r="B21" s="236"/>
      <c r="C21" s="236"/>
      <c r="D21" s="236"/>
      <c r="E21" s="236"/>
      <c r="F21" s="236"/>
      <c r="G21" s="236"/>
      <c r="H21" s="236"/>
      <c r="I21" s="236"/>
    </row>
    <row r="22" spans="1:10" ht="18.75">
      <c r="A22" s="121"/>
      <c r="B22" s="121"/>
      <c r="C22" s="121"/>
      <c r="D22" s="121"/>
      <c r="E22" s="121"/>
      <c r="F22" s="121"/>
      <c r="G22" s="121"/>
      <c r="H22" s="121"/>
      <c r="I22" s="121"/>
    </row>
    <row r="23" spans="1:10" ht="18.75">
      <c r="A23" s="121"/>
      <c r="B23" s="121"/>
      <c r="C23" s="121"/>
      <c r="D23" s="121"/>
      <c r="E23" s="121"/>
      <c r="F23" s="121"/>
      <c r="G23" s="121"/>
      <c r="H23" s="121"/>
      <c r="I23" s="121"/>
    </row>
    <row r="24" spans="1:10" ht="22.5">
      <c r="A24" s="289" t="s">
        <v>189</v>
      </c>
      <c r="B24" s="289"/>
      <c r="C24" s="289"/>
      <c r="D24" s="289"/>
      <c r="E24" s="289"/>
      <c r="F24" s="289"/>
      <c r="G24" s="289"/>
      <c r="H24" s="289"/>
      <c r="I24" s="289"/>
    </row>
    <row r="25" spans="1:10" ht="18.75">
      <c r="A25" s="121"/>
      <c r="B25" s="121"/>
      <c r="C25" s="121"/>
      <c r="D25" s="121"/>
      <c r="E25" s="121"/>
      <c r="F25" s="121"/>
      <c r="G25" s="121"/>
      <c r="H25" s="121"/>
      <c r="I25" s="121"/>
    </row>
    <row r="26" spans="1:10" ht="82.5" customHeight="1">
      <c r="A26" s="294" t="s">
        <v>295</v>
      </c>
      <c r="B26" s="294"/>
      <c r="C26" s="294"/>
      <c r="D26" s="294"/>
      <c r="E26" s="294"/>
      <c r="F26" s="294"/>
      <c r="G26" s="294"/>
      <c r="H26" s="294"/>
      <c r="I26" s="294"/>
    </row>
    <row r="27" spans="1:10">
      <c r="A27" s="110"/>
      <c r="B27" s="110"/>
      <c r="C27" s="110"/>
      <c r="D27" s="110"/>
      <c r="E27" s="110"/>
      <c r="F27" s="110"/>
      <c r="G27" s="110"/>
      <c r="H27" s="110"/>
      <c r="I27" s="110"/>
    </row>
    <row r="28" spans="1:10" ht="15.75" customHeight="1">
      <c r="A28" s="290" t="s">
        <v>167</v>
      </c>
      <c r="B28" s="290" t="s">
        <v>168</v>
      </c>
      <c r="C28" s="290"/>
      <c r="D28" s="290" t="s">
        <v>169</v>
      </c>
      <c r="E28" s="290" t="s">
        <v>170</v>
      </c>
      <c r="F28" s="291" t="s">
        <v>171</v>
      </c>
      <c r="G28" s="290" t="s">
        <v>172</v>
      </c>
      <c r="H28" s="290" t="s">
        <v>173</v>
      </c>
      <c r="I28" s="290" t="s">
        <v>174</v>
      </c>
    </row>
    <row r="29" spans="1:10">
      <c r="A29" s="290"/>
      <c r="B29" s="111" t="s">
        <v>175</v>
      </c>
      <c r="C29" s="111" t="s">
        <v>176</v>
      </c>
      <c r="D29" s="290"/>
      <c r="E29" s="290"/>
      <c r="F29" s="292"/>
      <c r="G29" s="290"/>
      <c r="H29" s="290"/>
      <c r="I29" s="290"/>
    </row>
    <row r="30" spans="1:10">
      <c r="A30" s="290"/>
      <c r="B30" s="111" t="s">
        <v>177</v>
      </c>
      <c r="C30" s="111" t="s">
        <v>177</v>
      </c>
      <c r="D30" s="290"/>
      <c r="E30" s="290"/>
      <c r="F30" s="293"/>
      <c r="G30" s="290"/>
      <c r="H30" s="290"/>
      <c r="I30" s="290"/>
    </row>
    <row r="31" spans="1:10">
      <c r="A31" s="112">
        <v>1</v>
      </c>
      <c r="B31" s="112">
        <v>2</v>
      </c>
      <c r="C31" s="112">
        <v>3</v>
      </c>
      <c r="D31" s="112">
        <v>4</v>
      </c>
      <c r="E31" s="112">
        <v>5</v>
      </c>
      <c r="F31" s="112">
        <v>6</v>
      </c>
      <c r="G31" s="112">
        <v>7</v>
      </c>
      <c r="H31" s="112">
        <v>8</v>
      </c>
      <c r="I31" s="112">
        <v>9</v>
      </c>
    </row>
    <row r="32" spans="1:10" s="125" customFormat="1" ht="18" customHeight="1">
      <c r="A32" s="287" t="s">
        <v>293</v>
      </c>
      <c r="B32" s="287"/>
      <c r="C32" s="287"/>
      <c r="D32" s="287"/>
      <c r="E32" s="287"/>
      <c r="F32" s="287"/>
      <c r="G32" s="287"/>
      <c r="H32" s="287"/>
      <c r="I32" s="287"/>
      <c r="J32" s="125">
        <f>850+220+250</f>
        <v>1320</v>
      </c>
    </row>
    <row r="33" spans="1:10" s="125" customFormat="1" ht="37.5">
      <c r="A33" s="271">
        <v>7</v>
      </c>
      <c r="B33" s="275" t="s">
        <v>178</v>
      </c>
      <c r="C33" s="275" t="s">
        <v>294</v>
      </c>
      <c r="D33" s="275">
        <v>1450</v>
      </c>
      <c r="E33" s="275" t="s">
        <v>246</v>
      </c>
      <c r="F33" s="128" t="s">
        <v>266</v>
      </c>
      <c r="G33" s="273" t="s">
        <v>291</v>
      </c>
      <c r="H33" s="271" t="s">
        <v>179</v>
      </c>
      <c r="I33" s="129">
        <v>5800</v>
      </c>
    </row>
    <row r="34" spans="1:10" s="125" customFormat="1" ht="37.5">
      <c r="A34" s="271">
        <v>8</v>
      </c>
      <c r="B34" s="275"/>
      <c r="C34" s="275"/>
      <c r="D34" s="275"/>
      <c r="E34" s="275"/>
      <c r="F34" s="128" t="s">
        <v>267</v>
      </c>
      <c r="G34" s="273" t="s">
        <v>291</v>
      </c>
      <c r="H34" s="271" t="s">
        <v>179</v>
      </c>
      <c r="I34" s="129">
        <v>5800</v>
      </c>
      <c r="J34" s="182">
        <f>Форма!E28*1000</f>
        <v>206777876.66145021</v>
      </c>
    </row>
    <row r="35" spans="1:10" s="125" customFormat="1" ht="37.5">
      <c r="A35" s="271">
        <v>9</v>
      </c>
      <c r="B35" s="275"/>
      <c r="C35" s="275"/>
      <c r="D35" s="275"/>
      <c r="E35" s="275"/>
      <c r="F35" s="128" t="s">
        <v>268</v>
      </c>
      <c r="G35" s="271" t="s">
        <v>292</v>
      </c>
      <c r="H35" s="271" t="s">
        <v>247</v>
      </c>
      <c r="I35" s="129">
        <v>362.5</v>
      </c>
      <c r="J35" s="182">
        <f>+Форма!E43*1000</f>
        <v>0</v>
      </c>
    </row>
    <row r="36" spans="1:10">
      <c r="A36" s="279" t="s">
        <v>227</v>
      </c>
      <c r="B36" s="280"/>
      <c r="C36" s="280"/>
      <c r="D36" s="280"/>
      <c r="E36" s="280"/>
      <c r="F36" s="280"/>
      <c r="G36" s="280"/>
      <c r="H36" s="280"/>
      <c r="I36" s="281"/>
    </row>
    <row r="37" spans="1:10" s="244" customFormat="1">
      <c r="A37" s="243" t="s">
        <v>228</v>
      </c>
      <c r="B37" s="279" t="s">
        <v>229</v>
      </c>
      <c r="C37" s="280"/>
      <c r="D37" s="280"/>
      <c r="E37" s="281"/>
      <c r="F37" s="243" t="s">
        <v>230</v>
      </c>
      <c r="G37" s="279" t="s">
        <v>231</v>
      </c>
      <c r="H37" s="280"/>
      <c r="I37" s="281"/>
    </row>
    <row r="38" spans="1:10">
      <c r="A38" s="241">
        <v>1</v>
      </c>
      <c r="B38" s="276" t="s">
        <v>232</v>
      </c>
      <c r="C38" s="277"/>
      <c r="D38" s="277"/>
      <c r="E38" s="278"/>
      <c r="F38" s="241" t="s">
        <v>249</v>
      </c>
      <c r="G38" s="276">
        <v>70</v>
      </c>
      <c r="H38" s="277"/>
      <c r="I38" s="278"/>
    </row>
    <row r="39" spans="1:10">
      <c r="A39" s="241">
        <v>2</v>
      </c>
      <c r="B39" s="276" t="s">
        <v>233</v>
      </c>
      <c r="C39" s="277"/>
      <c r="D39" s="277"/>
      <c r="E39" s="278"/>
      <c r="F39" s="241" t="s">
        <v>249</v>
      </c>
      <c r="G39" s="276">
        <v>70</v>
      </c>
      <c r="H39" s="277"/>
      <c r="I39" s="278"/>
    </row>
    <row r="40" spans="1:10">
      <c r="A40" s="241">
        <v>3</v>
      </c>
      <c r="B40" s="276" t="s">
        <v>234</v>
      </c>
      <c r="C40" s="277"/>
      <c r="D40" s="277"/>
      <c r="E40" s="278"/>
      <c r="F40" s="241" t="s">
        <v>249</v>
      </c>
      <c r="G40" s="276">
        <v>70</v>
      </c>
      <c r="H40" s="277"/>
      <c r="I40" s="278"/>
    </row>
    <row r="41" spans="1:10">
      <c r="A41" s="241">
        <v>4</v>
      </c>
      <c r="B41" s="276" t="s">
        <v>235</v>
      </c>
      <c r="C41" s="277"/>
      <c r="D41" s="277"/>
      <c r="E41" s="278"/>
      <c r="F41" s="241" t="s">
        <v>248</v>
      </c>
      <c r="G41" s="276">
        <v>5</v>
      </c>
      <c r="H41" s="277"/>
      <c r="I41" s="278"/>
    </row>
    <row r="42" spans="1:10">
      <c r="A42" s="241">
        <v>5</v>
      </c>
      <c r="B42" s="276" t="s">
        <v>236</v>
      </c>
      <c r="C42" s="277"/>
      <c r="D42" s="277"/>
      <c r="E42" s="278"/>
      <c r="F42" s="242"/>
      <c r="G42" s="276"/>
      <c r="H42" s="277"/>
      <c r="I42" s="278"/>
    </row>
    <row r="43" spans="1:10">
      <c r="A43" s="113"/>
      <c r="B43" s="113"/>
      <c r="C43" s="113"/>
      <c r="D43" s="113"/>
      <c r="E43" s="113"/>
      <c r="F43" s="114"/>
      <c r="G43" s="113"/>
      <c r="H43" s="113"/>
      <c r="I43" s="115"/>
    </row>
    <row r="44" spans="1:10">
      <c r="A44" s="113"/>
      <c r="B44" s="113"/>
      <c r="C44" s="113"/>
      <c r="D44" s="113"/>
      <c r="E44" s="113"/>
      <c r="F44" s="114"/>
      <c r="G44" s="113"/>
      <c r="H44" s="113"/>
      <c r="I44" s="115"/>
    </row>
    <row r="45" spans="1:10" s="125" customFormat="1" ht="18.75">
      <c r="A45" s="132"/>
      <c r="B45" s="133" t="s">
        <v>237</v>
      </c>
      <c r="C45" s="133"/>
      <c r="D45" s="133"/>
      <c r="E45" s="133"/>
      <c r="F45" s="133"/>
      <c r="H45" s="239" t="s">
        <v>240</v>
      </c>
      <c r="I45" s="132"/>
    </row>
    <row r="46" spans="1:10" s="125" customFormat="1" ht="18.75">
      <c r="A46" s="132"/>
      <c r="B46" s="134"/>
      <c r="C46" s="134"/>
      <c r="D46" s="134"/>
      <c r="E46" s="134"/>
      <c r="F46" s="134"/>
      <c r="H46" s="235"/>
      <c r="I46" s="132"/>
    </row>
    <row r="47" spans="1:10" s="125" customFormat="1" ht="18.75">
      <c r="A47" s="132"/>
      <c r="B47" s="133" t="s">
        <v>244</v>
      </c>
      <c r="C47" s="133"/>
      <c r="D47" s="133"/>
      <c r="E47" s="133"/>
      <c r="F47" s="133"/>
      <c r="H47" s="239" t="s">
        <v>241</v>
      </c>
      <c r="I47" s="132"/>
    </row>
    <row r="48" spans="1:10" s="125" customFormat="1" ht="18.75">
      <c r="A48" s="132"/>
      <c r="B48" s="133"/>
      <c r="C48" s="133"/>
      <c r="D48" s="133"/>
      <c r="E48" s="133"/>
      <c r="F48" s="133"/>
      <c r="H48" s="239"/>
      <c r="I48" s="132"/>
    </row>
    <row r="49" spans="1:9" s="125" customFormat="1" ht="18.75">
      <c r="A49" s="132"/>
      <c r="B49" s="133" t="s">
        <v>296</v>
      </c>
      <c r="C49" s="133"/>
      <c r="D49" s="133"/>
      <c r="E49" s="133"/>
      <c r="F49" s="133"/>
      <c r="H49" s="240" t="s">
        <v>242</v>
      </c>
      <c r="I49" s="132"/>
    </row>
    <row r="50" spans="1:9" s="125" customFormat="1" ht="18.75">
      <c r="A50" s="130"/>
      <c r="H50" s="130"/>
      <c r="I50" s="131"/>
    </row>
    <row r="51" spans="1:9" s="125" customFormat="1" ht="18.75">
      <c r="A51" s="132"/>
      <c r="B51" s="135" t="s">
        <v>238</v>
      </c>
      <c r="C51" s="135"/>
      <c r="D51" s="135"/>
      <c r="E51" s="135"/>
      <c r="F51" s="135"/>
      <c r="H51" s="239" t="s">
        <v>239</v>
      </c>
      <c r="I51" s="132"/>
    </row>
    <row r="52" spans="1:9" ht="15.75" customHeight="1"/>
    <row r="53" spans="1:9" ht="15.75" customHeight="1"/>
    <row r="54" spans="1:9" ht="15.75" customHeight="1"/>
  </sheetData>
  <autoFilter ref="A31:I51"/>
  <mergeCells count="40">
    <mergeCell ref="A32:I32"/>
    <mergeCell ref="B33:B35"/>
    <mergeCell ref="A12:I12"/>
    <mergeCell ref="A16:I16"/>
    <mergeCell ref="A24:I24"/>
    <mergeCell ref="G28:G30"/>
    <mergeCell ref="H28:H30"/>
    <mergeCell ref="A28:A30"/>
    <mergeCell ref="B28:C28"/>
    <mergeCell ref="D28:D30"/>
    <mergeCell ref="E28:E30"/>
    <mergeCell ref="F28:F30"/>
    <mergeCell ref="I28:I30"/>
    <mergeCell ref="A26:I26"/>
    <mergeCell ref="C33:C35"/>
    <mergeCell ref="D33:D35"/>
    <mergeCell ref="G1:I1"/>
    <mergeCell ref="G2:I2"/>
    <mergeCell ref="G5:I5"/>
    <mergeCell ref="A1:E1"/>
    <mergeCell ref="A2:E2"/>
    <mergeCell ref="A3:E3"/>
    <mergeCell ref="A4:E4"/>
    <mergeCell ref="A5:E5"/>
    <mergeCell ref="G3:I3"/>
    <mergeCell ref="G4:I4"/>
    <mergeCell ref="E33:E35"/>
    <mergeCell ref="B41:E41"/>
    <mergeCell ref="B42:E42"/>
    <mergeCell ref="A36:I36"/>
    <mergeCell ref="B37:E37"/>
    <mergeCell ref="G37:I37"/>
    <mergeCell ref="B38:E38"/>
    <mergeCell ref="B39:E39"/>
    <mergeCell ref="G38:I38"/>
    <mergeCell ref="G39:I39"/>
    <mergeCell ref="G40:I40"/>
    <mergeCell ref="G41:I41"/>
    <mergeCell ref="G42:I42"/>
    <mergeCell ref="B40:E40"/>
  </mergeCells>
  <printOptions horizontalCentered="1"/>
  <pageMargins left="0.23622047244094491" right="0.19685039370078741" top="0.96" bottom="0.42" header="0.31496062992125984" footer="0.15748031496062992"/>
  <pageSetup paperSize="9" scale="84" fitToHeight="10" orientation="landscape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showGridLines="0" topLeftCell="A31" zoomScale="85" zoomScaleNormal="85" workbookViewId="0">
      <selection activeCell="F40" sqref="F40"/>
    </sheetView>
  </sheetViews>
  <sheetFormatPr defaultColWidth="9.33203125" defaultRowHeight="12.75" outlineLevelRow="1"/>
  <cols>
    <col min="1" max="1" width="6.33203125" style="185" customWidth="1"/>
    <col min="2" max="2" width="15.83203125" style="185" customWidth="1"/>
    <col min="3" max="3" width="96.6640625" style="185" customWidth="1"/>
    <col min="4" max="6" width="11.83203125" style="185" customWidth="1"/>
    <col min="7" max="16384" width="9.33203125" style="185"/>
  </cols>
  <sheetData>
    <row r="1" spans="1:7" s="186" customFormat="1">
      <c r="A1" s="187"/>
      <c r="B1" s="187"/>
      <c r="C1" s="187"/>
      <c r="D1" s="187"/>
      <c r="E1" s="187"/>
      <c r="F1" s="136" t="s">
        <v>0</v>
      </c>
      <c r="G1" s="187"/>
    </row>
    <row r="2" spans="1:7" s="186" customFormat="1">
      <c r="A2" s="187"/>
      <c r="B2" s="296" t="s">
        <v>297</v>
      </c>
      <c r="C2" s="297"/>
      <c r="D2" s="297"/>
      <c r="E2" s="297"/>
      <c r="F2" s="297"/>
      <c r="G2" s="187"/>
    </row>
    <row r="3" spans="1:7" s="186" customFormat="1">
      <c r="A3" s="189"/>
      <c r="B3" s="295" t="s">
        <v>1</v>
      </c>
      <c r="C3" s="295"/>
      <c r="D3" s="295"/>
      <c r="E3" s="295"/>
      <c r="F3" s="295"/>
      <c r="G3" s="187"/>
    </row>
    <row r="4" spans="1:7" s="186" customFormat="1">
      <c r="A4" s="187"/>
      <c r="B4" s="187"/>
      <c r="C4" s="190"/>
      <c r="D4" s="190"/>
      <c r="E4" s="190"/>
      <c r="F4" s="190"/>
      <c r="G4" s="187"/>
    </row>
    <row r="5" spans="1:7" s="186" customFormat="1" ht="15.75">
      <c r="A5" s="191"/>
      <c r="B5" s="191"/>
      <c r="C5" s="192" t="s">
        <v>2</v>
      </c>
      <c r="D5" s="298"/>
      <c r="E5" s="298"/>
      <c r="F5" s="298"/>
      <c r="G5" s="187"/>
    </row>
    <row r="6" spans="1:7" s="186" customFormat="1">
      <c r="A6" s="189"/>
      <c r="B6" s="299" t="s">
        <v>4</v>
      </c>
      <c r="C6" s="299"/>
      <c r="D6" s="299"/>
      <c r="E6" s="299"/>
      <c r="F6" s="299"/>
      <c r="G6" s="187"/>
    </row>
    <row r="7" spans="1:7" s="186" customFormat="1">
      <c r="A7" s="187"/>
      <c r="B7" s="187"/>
      <c r="C7" s="187"/>
      <c r="D7" s="190"/>
      <c r="E7" s="187"/>
      <c r="F7" s="260" t="s">
        <v>5</v>
      </c>
      <c r="G7" s="187"/>
    </row>
    <row r="8" spans="1:7" s="186" customFormat="1">
      <c r="A8" s="260" t="s">
        <v>6</v>
      </c>
      <c r="B8" s="296" t="s">
        <v>297</v>
      </c>
      <c r="C8" s="297"/>
      <c r="D8" s="297"/>
      <c r="E8" s="297"/>
      <c r="F8" s="297"/>
      <c r="G8" s="187"/>
    </row>
    <row r="9" spans="1:7" s="186" customFormat="1">
      <c r="A9" s="189"/>
      <c r="B9" s="295" t="s">
        <v>7</v>
      </c>
      <c r="C9" s="295"/>
      <c r="D9" s="295"/>
      <c r="E9" s="295"/>
      <c r="F9" s="295"/>
      <c r="G9" s="187"/>
    </row>
    <row r="10" spans="1:7" s="186" customFormat="1">
      <c r="A10" s="187"/>
      <c r="B10" s="187"/>
      <c r="C10" s="187"/>
      <c r="D10" s="187"/>
      <c r="E10" s="187"/>
      <c r="F10" s="187"/>
      <c r="G10" s="187"/>
    </row>
    <row r="11" spans="1:7" s="186" customFormat="1">
      <c r="A11" s="188" t="s">
        <v>8</v>
      </c>
      <c r="B11" s="188"/>
      <c r="C11" s="305"/>
      <c r="D11" s="305"/>
      <c r="E11" s="305"/>
      <c r="F11" s="305"/>
      <c r="G11" s="187"/>
    </row>
    <row r="12" spans="1:7" s="197" customFormat="1" ht="12.75" customHeight="1">
      <c r="A12" s="306" t="s">
        <v>9</v>
      </c>
      <c r="B12" s="306" t="s">
        <v>10</v>
      </c>
      <c r="C12" s="306" t="s">
        <v>11</v>
      </c>
      <c r="D12" s="306" t="s">
        <v>12</v>
      </c>
      <c r="E12" s="308" t="s">
        <v>13</v>
      </c>
      <c r="F12" s="309"/>
      <c r="G12" s="198"/>
    </row>
    <row r="13" spans="1:7" s="197" customFormat="1" ht="34.5" customHeight="1">
      <c r="A13" s="307"/>
      <c r="B13" s="307"/>
      <c r="C13" s="307"/>
      <c r="D13" s="307"/>
      <c r="E13" s="137" t="s">
        <v>14</v>
      </c>
      <c r="F13" s="137" t="s">
        <v>15</v>
      </c>
      <c r="G13" s="198"/>
    </row>
    <row r="14" spans="1:7" s="199" customFormat="1">
      <c r="A14" s="138">
        <v>1</v>
      </c>
      <c r="B14" s="139">
        <v>2</v>
      </c>
      <c r="C14" s="139">
        <v>3</v>
      </c>
      <c r="D14" s="139">
        <v>4</v>
      </c>
      <c r="E14" s="139">
        <v>5</v>
      </c>
      <c r="F14" s="139">
        <v>6</v>
      </c>
      <c r="G14" s="200"/>
    </row>
    <row r="15" spans="1:7" ht="15.75">
      <c r="A15" s="300" t="s">
        <v>293</v>
      </c>
      <c r="B15" s="301"/>
      <c r="C15" s="301"/>
      <c r="D15" s="301"/>
      <c r="E15" s="301"/>
      <c r="F15" s="302"/>
    </row>
    <row r="16" spans="1:7" s="186" customFormat="1">
      <c r="A16" s="140">
        <v>13</v>
      </c>
      <c r="B16" s="141" t="s">
        <v>250</v>
      </c>
      <c r="C16" s="141" t="s">
        <v>251</v>
      </c>
      <c r="D16" s="142" t="s">
        <v>31</v>
      </c>
      <c r="E16" s="303">
        <v>5.8</v>
      </c>
      <c r="F16" s="304"/>
      <c r="G16" s="274"/>
    </row>
    <row r="17" spans="1:7" s="1" customFormat="1" outlineLevel="1">
      <c r="A17" s="143" t="s">
        <v>269</v>
      </c>
      <c r="B17" s="144" t="s">
        <v>18</v>
      </c>
      <c r="C17" s="145" t="s">
        <v>19</v>
      </c>
      <c r="D17" s="144" t="s">
        <v>17</v>
      </c>
      <c r="E17" s="146">
        <v>1.1000000000000001</v>
      </c>
      <c r="F17" s="146">
        <v>6.38</v>
      </c>
    </row>
    <row r="18" spans="1:7" s="118" customFormat="1" outlineLevel="1">
      <c r="A18" s="147" t="s">
        <v>270</v>
      </c>
      <c r="B18" s="148" t="s">
        <v>32</v>
      </c>
      <c r="C18" s="149" t="s">
        <v>33</v>
      </c>
      <c r="D18" s="148" t="s">
        <v>20</v>
      </c>
      <c r="E18" s="150">
        <v>0.43</v>
      </c>
      <c r="F18" s="150">
        <v>2.4939999999999998</v>
      </c>
    </row>
    <row r="19" spans="1:7" s="186" customFormat="1" ht="25.5">
      <c r="A19" s="140">
        <v>14</v>
      </c>
      <c r="B19" s="141" t="s">
        <v>252</v>
      </c>
      <c r="C19" s="141" t="s">
        <v>253</v>
      </c>
      <c r="D19" s="142" t="s">
        <v>31</v>
      </c>
      <c r="E19" s="303">
        <v>5.8</v>
      </c>
      <c r="F19" s="304"/>
      <c r="G19" s="274"/>
    </row>
    <row r="20" spans="1:7" s="1" customFormat="1" outlineLevel="1">
      <c r="A20" s="144" t="s">
        <v>271</v>
      </c>
      <c r="B20" s="144" t="s">
        <v>3</v>
      </c>
      <c r="C20" s="145" t="s">
        <v>16</v>
      </c>
      <c r="D20" s="144" t="s">
        <v>17</v>
      </c>
      <c r="E20" s="146">
        <v>41.6</v>
      </c>
      <c r="F20" s="146">
        <v>241.28</v>
      </c>
    </row>
    <row r="21" spans="1:7" s="117" customFormat="1" outlineLevel="1">
      <c r="A21" s="156" t="s">
        <v>272</v>
      </c>
      <c r="B21" s="156" t="s">
        <v>18</v>
      </c>
      <c r="C21" s="157" t="s">
        <v>19</v>
      </c>
      <c r="D21" s="156" t="s">
        <v>17</v>
      </c>
      <c r="E21" s="158">
        <v>19.690000000000001</v>
      </c>
      <c r="F21" s="150">
        <v>114.202</v>
      </c>
    </row>
    <row r="22" spans="1:7" s="118" customFormat="1" outlineLevel="1">
      <c r="A22" s="148" t="s">
        <v>273</v>
      </c>
      <c r="B22" s="148" t="s">
        <v>32</v>
      </c>
      <c r="C22" s="149" t="s">
        <v>33</v>
      </c>
      <c r="D22" s="148" t="s">
        <v>20</v>
      </c>
      <c r="E22" s="150">
        <v>2.3199999999999998</v>
      </c>
      <c r="F22" s="150">
        <v>13.456</v>
      </c>
    </row>
    <row r="23" spans="1:7" s="118" customFormat="1" outlineLevel="1">
      <c r="A23" s="152" t="s">
        <v>274</v>
      </c>
      <c r="B23" s="152" t="s">
        <v>34</v>
      </c>
      <c r="C23" s="153" t="s">
        <v>35</v>
      </c>
      <c r="D23" s="152" t="s">
        <v>20</v>
      </c>
      <c r="E23" s="154">
        <v>5.92</v>
      </c>
      <c r="F23" s="154">
        <v>34.335999999999999</v>
      </c>
    </row>
    <row r="24" spans="1:7" s="118" customFormat="1" outlineLevel="1">
      <c r="A24" s="152" t="s">
        <v>275</v>
      </c>
      <c r="B24" s="152" t="s">
        <v>21</v>
      </c>
      <c r="C24" s="153" t="s">
        <v>22</v>
      </c>
      <c r="D24" s="152" t="s">
        <v>20</v>
      </c>
      <c r="E24" s="154">
        <v>1.43</v>
      </c>
      <c r="F24" s="154">
        <v>8.2939999999999987</v>
      </c>
    </row>
    <row r="25" spans="1:7" s="118" customFormat="1" outlineLevel="1">
      <c r="A25" s="152" t="s">
        <v>276</v>
      </c>
      <c r="B25" s="152" t="s">
        <v>254</v>
      </c>
      <c r="C25" s="153" t="s">
        <v>255</v>
      </c>
      <c r="D25" s="152" t="s">
        <v>20</v>
      </c>
      <c r="E25" s="154">
        <v>4.09</v>
      </c>
      <c r="F25" s="154">
        <v>23.721999999999998</v>
      </c>
    </row>
    <row r="26" spans="1:7" s="118" customFormat="1" outlineLevel="1">
      <c r="A26" s="152" t="s">
        <v>277</v>
      </c>
      <c r="B26" s="152" t="s">
        <v>256</v>
      </c>
      <c r="C26" s="153" t="s">
        <v>257</v>
      </c>
      <c r="D26" s="152" t="s">
        <v>20</v>
      </c>
      <c r="E26" s="154">
        <v>0.92</v>
      </c>
      <c r="F26" s="154">
        <v>5.3360000000000003</v>
      </c>
    </row>
    <row r="27" spans="1:7" s="118" customFormat="1" ht="24" outlineLevel="1">
      <c r="A27" s="152" t="s">
        <v>278</v>
      </c>
      <c r="B27" s="152" t="s">
        <v>258</v>
      </c>
      <c r="C27" s="153" t="s">
        <v>259</v>
      </c>
      <c r="D27" s="152" t="s">
        <v>20</v>
      </c>
      <c r="E27" s="154">
        <v>5.01</v>
      </c>
      <c r="F27" s="154">
        <v>29.057999999999996</v>
      </c>
    </row>
    <row r="28" spans="1:7" s="117" customFormat="1" outlineLevel="1">
      <c r="A28" s="159" t="s">
        <v>279</v>
      </c>
      <c r="B28" s="159" t="s">
        <v>28</v>
      </c>
      <c r="C28" s="160" t="s">
        <v>29</v>
      </c>
      <c r="D28" s="159" t="s">
        <v>30</v>
      </c>
      <c r="E28" s="161">
        <v>10.5</v>
      </c>
      <c r="F28" s="161">
        <v>60.9</v>
      </c>
    </row>
    <row r="29" spans="1:7" s="117" customFormat="1" outlineLevel="1">
      <c r="A29" s="162" t="s">
        <v>280</v>
      </c>
      <c r="B29" s="162" t="s">
        <v>36</v>
      </c>
      <c r="C29" s="163" t="s">
        <v>205</v>
      </c>
      <c r="D29" s="162" t="s">
        <v>30</v>
      </c>
      <c r="E29" s="164">
        <v>152</v>
      </c>
      <c r="F29" s="164">
        <v>881.6</v>
      </c>
    </row>
    <row r="30" spans="1:7" s="186" customFormat="1" ht="63.75">
      <c r="A30" s="140">
        <v>15</v>
      </c>
      <c r="B30" s="141" t="s">
        <v>260</v>
      </c>
      <c r="C30" s="141" t="s">
        <v>261</v>
      </c>
      <c r="D30" s="142" t="s">
        <v>262</v>
      </c>
      <c r="E30" s="303">
        <v>5.8</v>
      </c>
      <c r="F30" s="304"/>
      <c r="G30" s="274"/>
    </row>
    <row r="31" spans="1:7" s="1" customFormat="1" outlineLevel="1">
      <c r="A31" s="144" t="s">
        <v>281</v>
      </c>
      <c r="B31" s="144" t="s">
        <v>18</v>
      </c>
      <c r="C31" s="145" t="s">
        <v>19</v>
      </c>
      <c r="D31" s="144" t="s">
        <v>17</v>
      </c>
      <c r="E31" s="146">
        <v>4.4000000000000004</v>
      </c>
      <c r="F31" s="146">
        <v>25.52</v>
      </c>
    </row>
    <row r="32" spans="1:7" s="118" customFormat="1" outlineLevel="1">
      <c r="A32" s="148" t="s">
        <v>282</v>
      </c>
      <c r="B32" s="148" t="s">
        <v>254</v>
      </c>
      <c r="C32" s="149" t="s">
        <v>255</v>
      </c>
      <c r="D32" s="148" t="s">
        <v>20</v>
      </c>
      <c r="E32" s="150">
        <v>2</v>
      </c>
      <c r="F32" s="150">
        <v>11.6</v>
      </c>
    </row>
    <row r="33" spans="1:7" s="118" customFormat="1" ht="24" outlineLevel="1">
      <c r="A33" s="152" t="s">
        <v>283</v>
      </c>
      <c r="B33" s="152" t="s">
        <v>258</v>
      </c>
      <c r="C33" s="153" t="s">
        <v>259</v>
      </c>
      <c r="D33" s="152" t="s">
        <v>20</v>
      </c>
      <c r="E33" s="154">
        <v>2.4</v>
      </c>
      <c r="F33" s="154">
        <v>13.92</v>
      </c>
    </row>
    <row r="34" spans="1:7" s="117" customFormat="1" outlineLevel="1">
      <c r="A34" s="159" t="s">
        <v>284</v>
      </c>
      <c r="B34" s="159" t="s">
        <v>36</v>
      </c>
      <c r="C34" s="160" t="s">
        <v>205</v>
      </c>
      <c r="D34" s="159" t="s">
        <v>30</v>
      </c>
      <c r="E34" s="161">
        <v>101.36</v>
      </c>
      <c r="F34" s="161">
        <v>587.88800000000003</v>
      </c>
    </row>
    <row r="35" spans="1:7" s="186" customFormat="1" ht="76.5">
      <c r="A35" s="140">
        <v>16</v>
      </c>
      <c r="B35" s="141" t="s">
        <v>208</v>
      </c>
      <c r="C35" s="141" t="s">
        <v>209</v>
      </c>
      <c r="D35" s="142" t="s">
        <v>210</v>
      </c>
      <c r="E35" s="303">
        <v>1.4690000000000001</v>
      </c>
      <c r="F35" s="304"/>
      <c r="G35" s="274"/>
    </row>
    <row r="36" spans="1:7" s="1" customFormat="1" outlineLevel="1">
      <c r="A36" s="143" t="s">
        <v>285</v>
      </c>
      <c r="B36" s="144" t="s">
        <v>3</v>
      </c>
      <c r="C36" s="145" t="s">
        <v>16</v>
      </c>
      <c r="D36" s="144" t="s">
        <v>17</v>
      </c>
      <c r="E36" s="146">
        <v>9.11</v>
      </c>
      <c r="F36" s="146">
        <v>13.38259</v>
      </c>
    </row>
    <row r="37" spans="1:7" s="117" customFormat="1" outlineLevel="1">
      <c r="A37" s="155" t="s">
        <v>286</v>
      </c>
      <c r="B37" s="156" t="s">
        <v>18</v>
      </c>
      <c r="C37" s="157" t="s">
        <v>19</v>
      </c>
      <c r="D37" s="156" t="s">
        <v>17</v>
      </c>
      <c r="E37" s="158">
        <v>25.76</v>
      </c>
      <c r="F37" s="158">
        <v>37.841440000000006</v>
      </c>
    </row>
    <row r="38" spans="1:7" s="118" customFormat="1" ht="24" outlineLevel="1">
      <c r="A38" s="151" t="s">
        <v>287</v>
      </c>
      <c r="B38" s="152" t="s">
        <v>211</v>
      </c>
      <c r="C38" s="153" t="s">
        <v>212</v>
      </c>
      <c r="D38" s="152" t="s">
        <v>20</v>
      </c>
      <c r="E38" s="154">
        <v>19.66</v>
      </c>
      <c r="F38" s="154">
        <v>28.880540000000003</v>
      </c>
    </row>
    <row r="39" spans="1:7" s="186" customFormat="1">
      <c r="A39" s="140">
        <v>17</v>
      </c>
      <c r="B39" s="141" t="s">
        <v>263</v>
      </c>
      <c r="C39" s="141" t="s">
        <v>264</v>
      </c>
      <c r="D39" s="142" t="s">
        <v>265</v>
      </c>
      <c r="E39" s="303">
        <v>3.625</v>
      </c>
      <c r="F39" s="304"/>
      <c r="G39" s="274"/>
    </row>
    <row r="40" spans="1:7" s="1" customFormat="1" outlineLevel="1">
      <c r="A40" s="143" t="s">
        <v>288</v>
      </c>
      <c r="B40" s="144" t="s">
        <v>3</v>
      </c>
      <c r="C40" s="145" t="s">
        <v>16</v>
      </c>
      <c r="D40" s="144" t="s">
        <v>17</v>
      </c>
      <c r="E40" s="146">
        <v>45.93</v>
      </c>
      <c r="F40" s="146">
        <v>166.49625</v>
      </c>
    </row>
    <row r="41" spans="1:7" s="117" customFormat="1" outlineLevel="1">
      <c r="A41" s="155" t="s">
        <v>289</v>
      </c>
      <c r="B41" s="156" t="s">
        <v>18</v>
      </c>
      <c r="C41" s="157" t="s">
        <v>19</v>
      </c>
      <c r="D41" s="156" t="s">
        <v>17</v>
      </c>
      <c r="E41" s="158">
        <v>10.53</v>
      </c>
      <c r="F41" s="158">
        <v>38.171250000000001</v>
      </c>
    </row>
    <row r="42" spans="1:7" s="118" customFormat="1" outlineLevel="1">
      <c r="A42" s="147" t="s">
        <v>290</v>
      </c>
      <c r="B42" s="148" t="s">
        <v>32</v>
      </c>
      <c r="C42" s="149" t="s">
        <v>33</v>
      </c>
      <c r="D42" s="148" t="s">
        <v>20</v>
      </c>
      <c r="E42" s="150">
        <v>0.36</v>
      </c>
      <c r="F42" s="154">
        <v>1.3049999999999999</v>
      </c>
    </row>
    <row r="43" spans="1:7" s="186" customFormat="1" ht="13.5" thickBot="1">
      <c r="A43" s="313"/>
      <c r="B43" s="314"/>
      <c r="C43" s="314"/>
      <c r="D43" s="314"/>
      <c r="E43" s="314"/>
      <c r="F43" s="315"/>
      <c r="G43" s="187"/>
    </row>
    <row r="44" spans="1:7" s="186" customFormat="1" ht="13.5" thickTop="1">
      <c r="A44" s="316" t="s">
        <v>37</v>
      </c>
      <c r="B44" s="317"/>
      <c r="C44" s="317"/>
      <c r="D44" s="165"/>
      <c r="E44" s="166"/>
      <c r="F44" s="167"/>
      <c r="G44" s="201"/>
    </row>
    <row r="45" spans="1:7" s="186" customFormat="1">
      <c r="A45" s="310"/>
      <c r="B45" s="311"/>
      <c r="C45" s="311"/>
      <c r="D45" s="311"/>
      <c r="E45" s="311"/>
      <c r="F45" s="312"/>
      <c r="G45" s="187"/>
    </row>
    <row r="46" spans="1:7" s="186" customFormat="1">
      <c r="A46" s="168"/>
      <c r="B46" s="169"/>
      <c r="C46" s="170" t="s">
        <v>38</v>
      </c>
      <c r="D46" s="171"/>
      <c r="E46" s="172"/>
      <c r="F46" s="173"/>
      <c r="G46" s="187"/>
    </row>
    <row r="47" spans="1:7" s="186" customFormat="1">
      <c r="A47" s="174" t="s">
        <v>3</v>
      </c>
      <c r="B47" s="175" t="s">
        <v>3</v>
      </c>
      <c r="C47" s="175" t="s">
        <v>16</v>
      </c>
      <c r="D47" s="176" t="s">
        <v>17</v>
      </c>
      <c r="E47" s="177"/>
      <c r="F47" s="272">
        <v>421.15884</v>
      </c>
      <c r="G47" s="187"/>
    </row>
    <row r="48" spans="1:7" s="186" customFormat="1">
      <c r="A48" s="174" t="s">
        <v>23</v>
      </c>
      <c r="B48" s="175" t="s">
        <v>18</v>
      </c>
      <c r="C48" s="175" t="s">
        <v>19</v>
      </c>
      <c r="D48" s="176" t="s">
        <v>17</v>
      </c>
      <c r="E48" s="177"/>
      <c r="F48" s="272">
        <v>222.11469</v>
      </c>
      <c r="G48" s="187"/>
    </row>
    <row r="49" spans="1:7" s="186" customFormat="1">
      <c r="A49" s="168"/>
      <c r="B49" s="169"/>
      <c r="C49" s="170" t="s">
        <v>39</v>
      </c>
      <c r="D49" s="171"/>
      <c r="E49" s="172"/>
      <c r="F49" s="173"/>
      <c r="G49" s="187"/>
    </row>
    <row r="50" spans="1:7" s="186" customFormat="1">
      <c r="A50" s="174">
        <v>3</v>
      </c>
      <c r="B50" s="175" t="s">
        <v>32</v>
      </c>
      <c r="C50" s="175" t="s">
        <v>33</v>
      </c>
      <c r="D50" s="176" t="s">
        <v>20</v>
      </c>
      <c r="E50" s="177"/>
      <c r="F50" s="272">
        <v>17.254999999999999</v>
      </c>
      <c r="G50" s="187"/>
    </row>
    <row r="51" spans="1:7" s="186" customFormat="1">
      <c r="A51" s="174">
        <v>4</v>
      </c>
      <c r="B51" s="175" t="s">
        <v>34</v>
      </c>
      <c r="C51" s="175" t="s">
        <v>35</v>
      </c>
      <c r="D51" s="176" t="s">
        <v>20</v>
      </c>
      <c r="E51" s="177"/>
      <c r="F51" s="272">
        <v>34.335999999999999</v>
      </c>
      <c r="G51" s="187"/>
    </row>
    <row r="52" spans="1:7" s="186" customFormat="1">
      <c r="A52" s="174">
        <v>5</v>
      </c>
      <c r="B52" s="175" t="s">
        <v>21</v>
      </c>
      <c r="C52" s="175" t="s">
        <v>22</v>
      </c>
      <c r="D52" s="176" t="s">
        <v>20</v>
      </c>
      <c r="E52" s="177"/>
      <c r="F52" s="272">
        <v>8.2939999999999987</v>
      </c>
      <c r="G52" s="187"/>
    </row>
    <row r="53" spans="1:7" s="186" customFormat="1" ht="24">
      <c r="A53" s="174">
        <v>6</v>
      </c>
      <c r="B53" s="175" t="s">
        <v>211</v>
      </c>
      <c r="C53" s="175" t="s">
        <v>212</v>
      </c>
      <c r="D53" s="176" t="s">
        <v>20</v>
      </c>
      <c r="E53" s="177"/>
      <c r="F53" s="272">
        <v>28.880540000000003</v>
      </c>
      <c r="G53" s="187"/>
    </row>
    <row r="54" spans="1:7" s="118" customFormat="1" outlineLevel="1">
      <c r="A54" s="174">
        <v>7</v>
      </c>
      <c r="B54" s="175" t="s">
        <v>254</v>
      </c>
      <c r="C54" s="175" t="s">
        <v>255</v>
      </c>
      <c r="D54" s="176" t="s">
        <v>20</v>
      </c>
      <c r="E54" s="177"/>
      <c r="F54" s="272">
        <v>35.321999999999996</v>
      </c>
    </row>
    <row r="55" spans="1:7" s="118" customFormat="1" outlineLevel="1">
      <c r="A55" s="174">
        <v>8</v>
      </c>
      <c r="B55" s="175" t="s">
        <v>256</v>
      </c>
      <c r="C55" s="175" t="s">
        <v>257</v>
      </c>
      <c r="D55" s="176" t="s">
        <v>20</v>
      </c>
      <c r="E55" s="177"/>
      <c r="F55" s="272">
        <v>5.3360000000000003</v>
      </c>
    </row>
    <row r="56" spans="1:7" s="118" customFormat="1" ht="24" outlineLevel="1">
      <c r="A56" s="174">
        <v>9</v>
      </c>
      <c r="B56" s="175" t="s">
        <v>258</v>
      </c>
      <c r="C56" s="175" t="s">
        <v>259</v>
      </c>
      <c r="D56" s="176" t="s">
        <v>20</v>
      </c>
      <c r="E56" s="177"/>
      <c r="F56" s="272">
        <v>42.977999999999994</v>
      </c>
    </row>
    <row r="57" spans="1:7" s="186" customFormat="1">
      <c r="A57" s="168"/>
      <c r="B57" s="169"/>
      <c r="C57" s="170" t="s">
        <v>40</v>
      </c>
      <c r="D57" s="171"/>
      <c r="E57" s="172"/>
      <c r="F57" s="173"/>
      <c r="G57" s="187"/>
    </row>
    <row r="58" spans="1:7" s="186" customFormat="1">
      <c r="A58" s="174">
        <v>10</v>
      </c>
      <c r="B58" s="175" t="s">
        <v>28</v>
      </c>
      <c r="C58" s="175" t="s">
        <v>29</v>
      </c>
      <c r="D58" s="176" t="s">
        <v>30</v>
      </c>
      <c r="E58" s="177"/>
      <c r="F58" s="272">
        <v>60.9</v>
      </c>
      <c r="G58" s="187"/>
    </row>
    <row r="59" spans="1:7" s="186" customFormat="1">
      <c r="A59" s="174">
        <v>11</v>
      </c>
      <c r="B59" s="175" t="s">
        <v>36</v>
      </c>
      <c r="C59" s="175" t="s">
        <v>205</v>
      </c>
      <c r="D59" s="176" t="s">
        <v>30</v>
      </c>
      <c r="E59" s="177"/>
      <c r="F59" s="272">
        <v>1469.4880000000001</v>
      </c>
      <c r="G59" s="187"/>
    </row>
  </sheetData>
  <mergeCells count="21">
    <mergeCell ref="E30:F30"/>
    <mergeCell ref="E35:F35"/>
    <mergeCell ref="E39:F39"/>
    <mergeCell ref="A45:F45"/>
    <mergeCell ref="A43:F43"/>
    <mergeCell ref="A44:C44"/>
    <mergeCell ref="A15:F15"/>
    <mergeCell ref="E16:F16"/>
    <mergeCell ref="E19:F19"/>
    <mergeCell ref="C11:F11"/>
    <mergeCell ref="A12:A13"/>
    <mergeCell ref="B12:B13"/>
    <mergeCell ref="C12:C13"/>
    <mergeCell ref="D12:D13"/>
    <mergeCell ref="E12:F12"/>
    <mergeCell ref="B9:F9"/>
    <mergeCell ref="B2:F2"/>
    <mergeCell ref="B3:F3"/>
    <mergeCell ref="D5:F5"/>
    <mergeCell ref="B6:F6"/>
    <mergeCell ref="B8:F8"/>
  </mergeCells>
  <phoneticPr fontId="92" type="noConversion"/>
  <printOptions horizontalCentered="1"/>
  <pageMargins left="0.39" right="0.39" top="0.59" bottom="0.59" header="0.39" footer="0.39"/>
  <pageSetup paperSize="9" fitToHeight="10000" orientation="landscape" horizontalDpi="300" verticalDpi="300" r:id="rId1"/>
  <headerFooter>
    <oddHeader>&amp;L&amp;9ПРОГРАММНЫЙ КОМПЛЕКС АВС4-UZ (РЕДАКЦИЯ 2021.2)&amp;C&amp;P&amp;R30</oddHeader>
    <oddFooter>&amp;CСтраниц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showGridLines="0" topLeftCell="A26" workbookViewId="0">
      <selection activeCell="E30" sqref="E30"/>
    </sheetView>
  </sheetViews>
  <sheetFormatPr defaultColWidth="9.33203125" defaultRowHeight="12.75"/>
  <cols>
    <col min="1" max="1" width="5.33203125" style="185" customWidth="1"/>
    <col min="2" max="2" width="15.83203125" style="185" customWidth="1"/>
    <col min="3" max="3" width="60.83203125" style="185" customWidth="1"/>
    <col min="4" max="6" width="11.83203125" style="185" customWidth="1"/>
    <col min="7" max="7" width="12.6640625" style="185" bestFit="1" customWidth="1"/>
    <col min="8" max="16384" width="9.33203125" style="185"/>
  </cols>
  <sheetData>
    <row r="1" spans="1:8" s="186" customFormat="1">
      <c r="A1" s="187"/>
      <c r="B1" s="187"/>
      <c r="C1" s="187"/>
      <c r="D1" s="187"/>
      <c r="E1" s="187"/>
      <c r="F1" s="187"/>
      <c r="G1" s="187"/>
      <c r="H1" s="187"/>
    </row>
    <row r="2" spans="1:8" s="186" customFormat="1">
      <c r="A2" s="187"/>
      <c r="B2" s="296" t="str">
        <f>Дефект!A12</f>
        <v>Жиззах вилояти Бахмал тумани Мустақиллик МФЙ Қатортол қишлоғи Боғча ва Мактабга олиб борувчи ички йўлларини жорий таъмирлаш 1,450 км</v>
      </c>
      <c r="C2" s="297"/>
      <c r="D2" s="297"/>
      <c r="E2" s="297"/>
      <c r="F2" s="297"/>
      <c r="G2" s="297"/>
      <c r="H2" s="187"/>
    </row>
    <row r="3" spans="1:8" s="186" customFormat="1">
      <c r="A3" s="189"/>
      <c r="B3" s="295" t="s">
        <v>1</v>
      </c>
      <c r="C3" s="295"/>
      <c r="D3" s="295"/>
      <c r="E3" s="295"/>
      <c r="F3" s="295"/>
      <c r="G3" s="295"/>
      <c r="H3" s="187"/>
    </row>
    <row r="4" spans="1:8" s="186" customFormat="1">
      <c r="A4" s="187"/>
      <c r="B4" s="187"/>
      <c r="C4" s="190"/>
      <c r="D4" s="190"/>
      <c r="E4" s="190"/>
      <c r="F4" s="190"/>
      <c r="G4" s="190"/>
      <c r="H4" s="187"/>
    </row>
    <row r="5" spans="1:8" s="186" customFormat="1" ht="15.75">
      <c r="A5" s="191"/>
      <c r="B5" s="191"/>
      <c r="C5" s="192" t="s">
        <v>192</v>
      </c>
      <c r="D5" s="192" t="s">
        <v>193</v>
      </c>
      <c r="E5" s="298"/>
      <c r="F5" s="298"/>
      <c r="G5" s="298"/>
      <c r="H5" s="187"/>
    </row>
    <row r="6" spans="1:8" s="186" customFormat="1">
      <c r="A6" s="189"/>
      <c r="B6" s="299" t="s">
        <v>4</v>
      </c>
      <c r="C6" s="299"/>
      <c r="D6" s="299"/>
      <c r="E6" s="299"/>
      <c r="F6" s="299"/>
      <c r="G6" s="299"/>
      <c r="H6" s="187"/>
    </row>
    <row r="7" spans="1:8" s="186" customFormat="1">
      <c r="A7" s="187"/>
      <c r="B7" s="187"/>
      <c r="C7" s="187"/>
      <c r="D7" s="190"/>
      <c r="E7" s="187"/>
      <c r="F7" s="319" t="s">
        <v>5</v>
      </c>
      <c r="G7" s="319"/>
      <c r="H7" s="187"/>
    </row>
    <row r="8" spans="1:8" s="186" customFormat="1">
      <c r="A8" s="260" t="s">
        <v>6</v>
      </c>
      <c r="B8" s="296" t="str">
        <f>B2</f>
        <v>Жиззах вилояти Бахмал тумани Мустақиллик МФЙ Қатортол қишлоғи Боғча ва Мактабга олиб борувчи ички йўлларини жорий таъмирлаш 1,450 км</v>
      </c>
      <c r="C8" s="297"/>
      <c r="D8" s="297"/>
      <c r="E8" s="297"/>
      <c r="F8" s="297"/>
      <c r="G8" s="297"/>
      <c r="H8" s="187"/>
    </row>
    <row r="9" spans="1:8" s="186" customFormat="1">
      <c r="A9" s="189"/>
      <c r="B9" s="295" t="s">
        <v>7</v>
      </c>
      <c r="C9" s="295"/>
      <c r="D9" s="295"/>
      <c r="E9" s="295"/>
      <c r="F9" s="295"/>
      <c r="G9" s="295"/>
      <c r="H9" s="187"/>
    </row>
    <row r="10" spans="1:8" s="186" customFormat="1">
      <c r="A10" s="187"/>
      <c r="B10" s="187"/>
      <c r="C10" s="187"/>
      <c r="D10" s="187"/>
      <c r="E10" s="187"/>
      <c r="F10" s="187"/>
      <c r="G10" s="187"/>
      <c r="H10" s="187"/>
    </row>
    <row r="11" spans="1:8" s="186" customFormat="1">
      <c r="A11" s="188" t="s">
        <v>8</v>
      </c>
      <c r="B11" s="188"/>
      <c r="C11" s="318"/>
      <c r="D11" s="318"/>
      <c r="E11" s="318"/>
      <c r="F11" s="318"/>
      <c r="G11" s="318"/>
      <c r="H11" s="187"/>
    </row>
    <row r="12" spans="1:8" ht="12.75" customHeight="1">
      <c r="A12" s="194"/>
      <c r="B12" s="194"/>
      <c r="C12" s="194"/>
      <c r="D12" s="194"/>
      <c r="E12" s="194"/>
      <c r="F12" s="320" t="s">
        <v>194</v>
      </c>
      <c r="G12" s="320"/>
      <c r="H12" s="194"/>
    </row>
    <row r="13" spans="1:8">
      <c r="A13" s="327" t="s">
        <v>195</v>
      </c>
      <c r="B13" s="327"/>
      <c r="C13" s="327"/>
      <c r="D13" s="195"/>
      <c r="E13" s="261"/>
      <c r="F13" s="196" t="s">
        <v>196</v>
      </c>
      <c r="G13" s="196" t="s">
        <v>197</v>
      </c>
      <c r="H13" s="193"/>
    </row>
    <row r="14" spans="1:8">
      <c r="A14" s="194"/>
      <c r="B14" s="194"/>
      <c r="C14" s="194"/>
      <c r="D14" s="194"/>
      <c r="E14" s="194"/>
      <c r="F14" s="194"/>
      <c r="G14" s="194"/>
      <c r="H14" s="194"/>
    </row>
    <row r="15" spans="1:8" s="186" customFormat="1">
      <c r="A15" s="321" t="s">
        <v>198</v>
      </c>
      <c r="B15" s="321"/>
      <c r="C15" s="321"/>
      <c r="D15" s="321"/>
      <c r="E15" s="321"/>
      <c r="F15" s="321"/>
      <c r="G15" s="321"/>
      <c r="H15" s="187"/>
    </row>
    <row r="16" spans="1:8" s="197" customFormat="1">
      <c r="A16" s="322" t="s">
        <v>9</v>
      </c>
      <c r="B16" s="322" t="s">
        <v>10</v>
      </c>
      <c r="C16" s="322" t="s">
        <v>11</v>
      </c>
      <c r="D16" s="322" t="s">
        <v>12</v>
      </c>
      <c r="E16" s="322" t="s">
        <v>13</v>
      </c>
      <c r="F16" s="325" t="s">
        <v>195</v>
      </c>
      <c r="G16" s="326"/>
      <c r="H16" s="198"/>
    </row>
    <row r="17" spans="1:8" s="197" customFormat="1" ht="12.75" customHeight="1">
      <c r="A17" s="323"/>
      <c r="B17" s="323"/>
      <c r="C17" s="323"/>
      <c r="D17" s="323"/>
      <c r="E17" s="323"/>
      <c r="F17" s="328" t="s">
        <v>199</v>
      </c>
      <c r="G17" s="329"/>
      <c r="H17" s="198"/>
    </row>
    <row r="18" spans="1:8" s="197" customFormat="1">
      <c r="A18" s="324"/>
      <c r="B18" s="324"/>
      <c r="C18" s="324"/>
      <c r="D18" s="324"/>
      <c r="E18" s="324"/>
      <c r="F18" s="267" t="s">
        <v>200</v>
      </c>
      <c r="G18" s="267" t="s">
        <v>201</v>
      </c>
      <c r="H18" s="198"/>
    </row>
    <row r="19" spans="1:8" s="199" customFormat="1">
      <c r="A19" s="266">
        <v>1</v>
      </c>
      <c r="B19" s="265">
        <v>2</v>
      </c>
      <c r="C19" s="265">
        <v>3</v>
      </c>
      <c r="D19" s="265">
        <v>4</v>
      </c>
      <c r="E19" s="265">
        <v>5</v>
      </c>
      <c r="F19" s="264">
        <v>6</v>
      </c>
      <c r="G19" s="264">
        <v>7</v>
      </c>
      <c r="H19" s="200"/>
    </row>
    <row r="20" spans="1:8" ht="13.5" thickBot="1">
      <c r="A20" s="332"/>
      <c r="B20" s="333"/>
      <c r="C20" s="333"/>
      <c r="D20" s="333"/>
      <c r="E20" s="333"/>
      <c r="F20" s="333"/>
      <c r="G20" s="333"/>
    </row>
    <row r="21" spans="1:8" s="186" customFormat="1" ht="13.5" thickTop="1">
      <c r="A21" s="334" t="s">
        <v>202</v>
      </c>
      <c r="B21" s="335"/>
      <c r="C21" s="335"/>
      <c r="D21" s="335"/>
      <c r="E21" s="335"/>
      <c r="F21" s="335"/>
      <c r="G21" s="335"/>
      <c r="H21" s="201"/>
    </row>
    <row r="22" spans="1:8" s="186" customFormat="1">
      <c r="A22" s="259"/>
      <c r="B22" s="258"/>
      <c r="C22" s="257" t="s">
        <v>38</v>
      </c>
      <c r="D22" s="256"/>
      <c r="E22" s="255"/>
      <c r="F22" s="255"/>
      <c r="G22" s="254"/>
      <c r="H22" s="187"/>
    </row>
    <row r="23" spans="1:8" s="186" customFormat="1">
      <c r="A23" s="202" t="s">
        <v>3</v>
      </c>
      <c r="B23" s="253" t="s">
        <v>3</v>
      </c>
      <c r="C23" s="253" t="s">
        <v>16</v>
      </c>
      <c r="D23" s="252" t="s">
        <v>17</v>
      </c>
      <c r="E23" s="251">
        <f>_ЛРВ!F47</f>
        <v>421.15884</v>
      </c>
      <c r="F23" s="205">
        <v>15426.43</v>
      </c>
      <c r="G23" s="206">
        <f>E23*F23</f>
        <v>6496977.3641411997</v>
      </c>
      <c r="H23" s="187"/>
    </row>
    <row r="24" spans="1:8" s="186" customFormat="1">
      <c r="A24" s="202" t="s">
        <v>23</v>
      </c>
      <c r="B24" s="253" t="s">
        <v>18</v>
      </c>
      <c r="C24" s="253" t="s">
        <v>19</v>
      </c>
      <c r="D24" s="252" t="s">
        <v>17</v>
      </c>
      <c r="E24" s="251">
        <f>_ЛРВ!F48</f>
        <v>222.11469</v>
      </c>
      <c r="F24" s="250"/>
      <c r="G24" s="249"/>
      <c r="H24" s="187"/>
    </row>
    <row r="25" spans="1:8" s="186" customFormat="1">
      <c r="A25" s="248"/>
      <c r="B25" s="330" t="s">
        <v>203</v>
      </c>
      <c r="C25" s="331"/>
      <c r="D25" s="247" t="s">
        <v>41</v>
      </c>
      <c r="E25" s="246"/>
      <c r="F25" s="203"/>
      <c r="G25" s="204">
        <f>+G23</f>
        <v>6496977.3641411997</v>
      </c>
      <c r="H25" s="187"/>
    </row>
    <row r="26" spans="1:8" s="186" customFormat="1">
      <c r="A26" s="310"/>
      <c r="B26" s="311"/>
      <c r="C26" s="311"/>
      <c r="D26" s="311"/>
      <c r="E26" s="311"/>
      <c r="F26" s="311"/>
      <c r="G26" s="311"/>
      <c r="H26" s="187"/>
    </row>
    <row r="27" spans="1:8" s="186" customFormat="1">
      <c r="A27" s="259"/>
      <c r="B27" s="258"/>
      <c r="C27" s="257" t="s">
        <v>39</v>
      </c>
      <c r="D27" s="256"/>
      <c r="E27" s="255"/>
      <c r="F27" s="255"/>
      <c r="G27" s="254"/>
      <c r="H27" s="187"/>
    </row>
    <row r="28" spans="1:8" s="186" customFormat="1">
      <c r="A28" s="202">
        <v>3</v>
      </c>
      <c r="B28" s="253" t="s">
        <v>32</v>
      </c>
      <c r="C28" s="253" t="s">
        <v>33</v>
      </c>
      <c r="D28" s="252" t="s">
        <v>20</v>
      </c>
      <c r="E28" s="251">
        <f>_ЛРВ!F50</f>
        <v>17.254999999999999</v>
      </c>
      <c r="F28" s="205">
        <v>246914.74</v>
      </c>
      <c r="G28" s="206">
        <f t="shared" ref="G28" si="0">E28*F28</f>
        <v>4260513.8386999993</v>
      </c>
      <c r="H28" s="187">
        <v>403858.41</v>
      </c>
    </row>
    <row r="29" spans="1:8" s="186" customFormat="1">
      <c r="A29" s="202">
        <v>4</v>
      </c>
      <c r="B29" s="253" t="s">
        <v>34</v>
      </c>
      <c r="C29" s="253" t="s">
        <v>35</v>
      </c>
      <c r="D29" s="252" t="s">
        <v>20</v>
      </c>
      <c r="E29" s="251">
        <f>_ЛРВ!F51</f>
        <v>34.335999999999999</v>
      </c>
      <c r="F29" s="205">
        <v>196583.7</v>
      </c>
      <c r="G29" s="206">
        <f t="shared" ref="G29:G31" si="1">E29*F29</f>
        <v>6749897.9232000001</v>
      </c>
      <c r="H29" s="187"/>
    </row>
    <row r="30" spans="1:8" s="186" customFormat="1">
      <c r="A30" s="202">
        <v>5</v>
      </c>
      <c r="B30" s="253" t="s">
        <v>21</v>
      </c>
      <c r="C30" s="253" t="s">
        <v>22</v>
      </c>
      <c r="D30" s="252" t="s">
        <v>20</v>
      </c>
      <c r="E30" s="251">
        <f>_ЛРВ!F52</f>
        <v>8.2939999999999987</v>
      </c>
      <c r="F30" s="205">
        <v>212070.59</v>
      </c>
      <c r="G30" s="206">
        <f t="shared" si="1"/>
        <v>1758913.4734599998</v>
      </c>
      <c r="H30" s="187"/>
    </row>
    <row r="31" spans="1:8" s="186" customFormat="1" ht="36">
      <c r="A31" s="202">
        <v>6</v>
      </c>
      <c r="B31" s="253" t="s">
        <v>211</v>
      </c>
      <c r="C31" s="253" t="s">
        <v>212</v>
      </c>
      <c r="D31" s="252" t="s">
        <v>20</v>
      </c>
      <c r="E31" s="251">
        <f>_ЛРВ!F53</f>
        <v>28.880540000000003</v>
      </c>
      <c r="F31" s="207">
        <v>277022.64</v>
      </c>
      <c r="G31" s="206">
        <f t="shared" si="1"/>
        <v>8000563.435425601</v>
      </c>
      <c r="H31" s="187"/>
    </row>
    <row r="32" spans="1:8" s="186" customFormat="1" ht="24">
      <c r="A32" s="202">
        <v>7</v>
      </c>
      <c r="B32" s="253" t="s">
        <v>254</v>
      </c>
      <c r="C32" s="253" t="s">
        <v>255</v>
      </c>
      <c r="D32" s="252" t="s">
        <v>20</v>
      </c>
      <c r="E32" s="251">
        <f>_ЛРВ!F54</f>
        <v>35.321999999999996</v>
      </c>
      <c r="F32" s="205">
        <v>190374.64</v>
      </c>
      <c r="G32" s="206">
        <f t="shared" ref="G32:G34" si="2">E32*F32</f>
        <v>6724413.0340799997</v>
      </c>
      <c r="H32" s="187"/>
    </row>
    <row r="33" spans="1:8" s="186" customFormat="1">
      <c r="A33" s="202">
        <v>8</v>
      </c>
      <c r="B33" s="253" t="s">
        <v>256</v>
      </c>
      <c r="C33" s="253" t="s">
        <v>257</v>
      </c>
      <c r="D33" s="252" t="s">
        <v>20</v>
      </c>
      <c r="E33" s="251">
        <f>_ЛРВ!F55</f>
        <v>5.3360000000000003</v>
      </c>
      <c r="F33" s="205">
        <v>190374.64</v>
      </c>
      <c r="G33" s="206">
        <f t="shared" si="2"/>
        <v>1015839.0790400001</v>
      </c>
      <c r="H33" s="187"/>
    </row>
    <row r="34" spans="1:8" s="186" customFormat="1" ht="36">
      <c r="A34" s="202">
        <v>9</v>
      </c>
      <c r="B34" s="253" t="s">
        <v>258</v>
      </c>
      <c r="C34" s="253" t="s">
        <v>259</v>
      </c>
      <c r="D34" s="252" t="s">
        <v>20</v>
      </c>
      <c r="E34" s="251">
        <f>_ЛРВ!F56</f>
        <v>42.977999999999994</v>
      </c>
      <c r="F34" s="205">
        <v>190374.64</v>
      </c>
      <c r="G34" s="206">
        <f t="shared" si="2"/>
        <v>8181921.2779199993</v>
      </c>
      <c r="H34" s="187"/>
    </row>
    <row r="35" spans="1:8" s="186" customFormat="1">
      <c r="A35" s="248"/>
      <c r="B35" s="330" t="s">
        <v>204</v>
      </c>
      <c r="C35" s="331"/>
      <c r="D35" s="247" t="s">
        <v>41</v>
      </c>
      <c r="E35" s="246"/>
      <c r="F35" s="246"/>
      <c r="G35" s="204">
        <f>SUM(G28:G34)</f>
        <v>36692062.061825596</v>
      </c>
      <c r="H35" s="187"/>
    </row>
    <row r="36" spans="1:8" s="186" customFormat="1">
      <c r="A36" s="310"/>
      <c r="B36" s="311"/>
      <c r="C36" s="311"/>
      <c r="D36" s="311"/>
      <c r="E36" s="311"/>
      <c r="F36" s="311"/>
      <c r="G36" s="311"/>
      <c r="H36" s="187"/>
    </row>
    <row r="37" spans="1:8" s="186" customFormat="1">
      <c r="A37" s="259"/>
      <c r="B37" s="258"/>
      <c r="C37" s="257" t="s">
        <v>40</v>
      </c>
      <c r="D37" s="256"/>
      <c r="E37" s="255"/>
      <c r="F37" s="255"/>
      <c r="G37" s="254"/>
      <c r="H37" s="187"/>
    </row>
    <row r="38" spans="1:8" s="186" customFormat="1">
      <c r="A38" s="202">
        <v>10</v>
      </c>
      <c r="B38" s="253" t="s">
        <v>28</v>
      </c>
      <c r="C38" s="253" t="s">
        <v>29</v>
      </c>
      <c r="D38" s="252" t="s">
        <v>30</v>
      </c>
      <c r="E38" s="251">
        <f>_ЛРВ!F58</f>
        <v>60.9</v>
      </c>
      <c r="F38" s="205">
        <v>0</v>
      </c>
      <c r="G38" s="206">
        <f t="shared" ref="G38:G39" si="3">E38*F38</f>
        <v>0</v>
      </c>
      <c r="H38" s="187"/>
    </row>
    <row r="39" spans="1:8" s="186" customFormat="1">
      <c r="A39" s="202">
        <v>11</v>
      </c>
      <c r="B39" s="253" t="s">
        <v>36</v>
      </c>
      <c r="C39" s="253" t="s">
        <v>205</v>
      </c>
      <c r="D39" s="252" t="s">
        <v>30</v>
      </c>
      <c r="E39" s="251">
        <f>_ЛРВ!F59</f>
        <v>1469.4880000000001</v>
      </c>
      <c r="F39" s="205">
        <v>5000</v>
      </c>
      <c r="G39" s="206">
        <f t="shared" si="3"/>
        <v>7347440</v>
      </c>
      <c r="H39" s="187"/>
    </row>
    <row r="40" spans="1:8" s="186" customFormat="1">
      <c r="A40" s="248"/>
      <c r="B40" s="330" t="s">
        <v>206</v>
      </c>
      <c r="C40" s="331"/>
      <c r="D40" s="247" t="s">
        <v>41</v>
      </c>
      <c r="E40" s="246"/>
      <c r="F40" s="246"/>
      <c r="G40" s="204">
        <f>SUM(G38:G39)</f>
        <v>7347440</v>
      </c>
      <c r="H40" s="187"/>
    </row>
    <row r="41" spans="1:8" s="186" customFormat="1">
      <c r="A41" s="310"/>
      <c r="B41" s="311"/>
      <c r="C41" s="311"/>
      <c r="D41" s="311"/>
      <c r="E41" s="311"/>
      <c r="F41" s="311"/>
      <c r="G41" s="311"/>
      <c r="H41" s="187"/>
    </row>
    <row r="42" spans="1:8" s="186" customFormat="1">
      <c r="A42" s="248"/>
      <c r="B42" s="330" t="s">
        <v>207</v>
      </c>
      <c r="C42" s="331"/>
      <c r="D42" s="247" t="s">
        <v>41</v>
      </c>
      <c r="E42" s="246"/>
      <c r="F42" s="246"/>
      <c r="G42" s="204">
        <f>G25+G35+G40</f>
        <v>50536479.425966799</v>
      </c>
      <c r="H42" s="187"/>
    </row>
  </sheetData>
  <mergeCells count="27">
    <mergeCell ref="A36:G36"/>
    <mergeCell ref="B40:C40"/>
    <mergeCell ref="A41:G41"/>
    <mergeCell ref="B42:C42"/>
    <mergeCell ref="A20:G20"/>
    <mergeCell ref="A21:G21"/>
    <mergeCell ref="B25:C25"/>
    <mergeCell ref="A26:G26"/>
    <mergeCell ref="B35:C35"/>
    <mergeCell ref="F12:G12"/>
    <mergeCell ref="A15:G15"/>
    <mergeCell ref="A16:A18"/>
    <mergeCell ref="B16:B18"/>
    <mergeCell ref="C16:C18"/>
    <mergeCell ref="D16:D18"/>
    <mergeCell ref="E16:E18"/>
    <mergeCell ref="F16:G16"/>
    <mergeCell ref="A13:C13"/>
    <mergeCell ref="F17:G17"/>
    <mergeCell ref="B8:G8"/>
    <mergeCell ref="B9:G9"/>
    <mergeCell ref="C11:G11"/>
    <mergeCell ref="B2:G2"/>
    <mergeCell ref="B3:G3"/>
    <mergeCell ref="E5:G5"/>
    <mergeCell ref="B6:G6"/>
    <mergeCell ref="F7:G7"/>
  </mergeCells>
  <phoneticPr fontId="92" type="noConversion"/>
  <printOptions horizontalCentered="1"/>
  <pageMargins left="0.39" right="0.39" top="0.59" bottom="0.59" header="0.39" footer="0.39"/>
  <pageSetup paperSize="9" fitToHeight="10000" orientation="landscape" horizontalDpi="300" verticalDpi="300"/>
  <headerFooter>
    <oddHeader>&amp;L&amp;9ПРОГРАММНЫЙ КОМПЛЕКС АВС4-UZ (РЕДАКЦИЯ 2021.2)&amp;C&amp;P&amp;R30</oddHeader>
    <oddFooter>&amp;CСтраниц -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BreakPreview" topLeftCell="A7" zoomScale="130" zoomScaleNormal="100" workbookViewId="0">
      <selection activeCell="A11" sqref="A11"/>
    </sheetView>
  </sheetViews>
  <sheetFormatPr defaultColWidth="10.6640625" defaultRowHeight="12.75"/>
  <cols>
    <col min="1" max="1" width="4.5" style="208" customWidth="1"/>
    <col min="2" max="2" width="33.33203125" style="228" bestFit="1" customWidth="1"/>
    <col min="3" max="3" width="11.1640625" style="228" customWidth="1"/>
    <col min="4" max="4" width="12.1640625" style="229" customWidth="1"/>
    <col min="5" max="5" width="8.83203125" style="228" customWidth="1"/>
    <col min="6" max="6" width="9.83203125" style="228" customWidth="1"/>
    <col min="7" max="7" width="11" style="229" customWidth="1"/>
    <col min="8" max="8" width="9.5" style="228" customWidth="1"/>
    <col min="9" max="9" width="11.33203125" style="228" customWidth="1"/>
    <col min="10" max="10" width="16.83203125" style="228" bestFit="1" customWidth="1"/>
    <col min="11" max="11" width="15.5" style="208" bestFit="1" customWidth="1"/>
    <col min="12" max="12" width="14.6640625" style="208" bestFit="1" customWidth="1"/>
    <col min="13" max="16384" width="10.6640625" style="208"/>
  </cols>
  <sheetData>
    <row r="1" spans="1:12">
      <c r="A1" s="337" t="s">
        <v>213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2">
      <c r="A2" s="337"/>
      <c r="B2" s="337"/>
      <c r="C2" s="337"/>
      <c r="D2" s="337"/>
      <c r="E2" s="337"/>
      <c r="F2" s="337"/>
      <c r="G2" s="337"/>
      <c r="H2" s="337"/>
      <c r="I2" s="337"/>
      <c r="J2" s="337"/>
    </row>
    <row r="3" spans="1:12">
      <c r="A3" s="337"/>
      <c r="B3" s="337"/>
      <c r="C3" s="337"/>
      <c r="D3" s="337"/>
      <c r="E3" s="337"/>
      <c r="F3" s="337"/>
      <c r="G3" s="337"/>
      <c r="H3" s="337"/>
      <c r="I3" s="337"/>
      <c r="J3" s="337"/>
    </row>
    <row r="4" spans="1:12">
      <c r="A4" s="337"/>
      <c r="B4" s="337"/>
      <c r="C4" s="337"/>
      <c r="D4" s="337"/>
      <c r="E4" s="337"/>
      <c r="F4" s="337"/>
      <c r="G4" s="337"/>
      <c r="H4" s="337"/>
      <c r="I4" s="337"/>
      <c r="J4" s="337"/>
    </row>
    <row r="5" spans="1:12" ht="30" customHeight="1">
      <c r="A5" s="338" t="str">
        <f>Дефект!A12</f>
        <v>Жиззах вилояти Бахмал тумани Мустақиллик МФЙ Қатортол қишлоғи Боғча ва Мактабга олиб борувчи ички йўлларини жорий таъмирлаш 1,450 км</v>
      </c>
      <c r="B5" s="339"/>
      <c r="C5" s="339"/>
      <c r="D5" s="339"/>
      <c r="E5" s="339"/>
      <c r="F5" s="339"/>
      <c r="G5" s="339"/>
      <c r="H5" s="339"/>
      <c r="I5" s="339"/>
      <c r="J5" s="339"/>
    </row>
    <row r="6" spans="1:12" ht="15" customHeight="1">
      <c r="A6" s="340"/>
      <c r="B6" s="340"/>
      <c r="C6" s="340"/>
      <c r="D6" s="340"/>
      <c r="E6" s="340"/>
      <c r="F6" s="340"/>
      <c r="G6" s="340"/>
      <c r="H6" s="340"/>
      <c r="I6" s="340"/>
      <c r="J6" s="340"/>
    </row>
    <row r="7" spans="1:12" ht="38.25">
      <c r="A7" s="341" t="s">
        <v>214</v>
      </c>
      <c r="B7" s="336" t="s">
        <v>215</v>
      </c>
      <c r="C7" s="342" t="s">
        <v>216</v>
      </c>
      <c r="D7" s="342" t="s">
        <v>217</v>
      </c>
      <c r="E7" s="209" t="s">
        <v>218</v>
      </c>
      <c r="F7" s="336" t="s">
        <v>219</v>
      </c>
      <c r="G7" s="344" t="s">
        <v>220</v>
      </c>
      <c r="H7" s="336" t="s">
        <v>221</v>
      </c>
      <c r="I7" s="336" t="s">
        <v>222</v>
      </c>
      <c r="J7" s="336" t="s">
        <v>223</v>
      </c>
    </row>
    <row r="8" spans="1:12">
      <c r="A8" s="341"/>
      <c r="B8" s="336"/>
      <c r="C8" s="343"/>
      <c r="D8" s="343"/>
      <c r="E8" s="209" t="s">
        <v>224</v>
      </c>
      <c r="F8" s="336"/>
      <c r="G8" s="345"/>
      <c r="H8" s="336"/>
      <c r="I8" s="336"/>
      <c r="J8" s="336"/>
    </row>
    <row r="9" spans="1:12">
      <c r="A9" s="210">
        <v>1</v>
      </c>
      <c r="B9" s="209">
        <v>2</v>
      </c>
      <c r="C9" s="210">
        <v>3</v>
      </c>
      <c r="D9" s="209">
        <v>4</v>
      </c>
      <c r="E9" s="210">
        <v>5</v>
      </c>
      <c r="F9" s="209">
        <v>6</v>
      </c>
      <c r="G9" s="210">
        <v>7</v>
      </c>
      <c r="H9" s="209">
        <v>8</v>
      </c>
      <c r="I9" s="210">
        <v>9</v>
      </c>
      <c r="J9" s="209">
        <v>10</v>
      </c>
    </row>
    <row r="10" spans="1:12" ht="24.95" customHeight="1">
      <c r="A10" s="263">
        <v>1</v>
      </c>
      <c r="B10" s="211" t="s">
        <v>245</v>
      </c>
      <c r="C10" s="212" t="s">
        <v>30</v>
      </c>
      <c r="D10" s="268">
        <f>_РС!E39</f>
        <v>1469.4880000000001</v>
      </c>
      <c r="E10" s="212">
        <v>1.6</v>
      </c>
      <c r="F10" s="268">
        <f t="shared" ref="F10" si="0">D10*E10</f>
        <v>2351.1808000000001</v>
      </c>
      <c r="G10" s="213">
        <v>5</v>
      </c>
      <c r="H10" s="245">
        <f t="shared" ref="H10" si="1">F10*G10</f>
        <v>11755.904</v>
      </c>
      <c r="I10" s="269">
        <v>1793.78</v>
      </c>
      <c r="J10" s="214">
        <f t="shared" ref="J10" si="2">H10*I10</f>
        <v>21087505.477120001</v>
      </c>
      <c r="K10" s="215">
        <v>616.41800000000001</v>
      </c>
      <c r="L10" s="216"/>
    </row>
    <row r="11" spans="1:12" ht="24.95" customHeight="1">
      <c r="A11" s="217"/>
      <c r="B11" s="218" t="s">
        <v>225</v>
      </c>
      <c r="C11" s="219"/>
      <c r="D11" s="220"/>
      <c r="E11" s="219"/>
      <c r="F11" s="219"/>
      <c r="G11" s="262"/>
      <c r="H11" s="219"/>
      <c r="I11" s="219"/>
      <c r="J11" s="221">
        <f>SUM(J10:J10)</f>
        <v>21087505.477120001</v>
      </c>
      <c r="K11" s="270">
        <f>Форма!E28*1000</f>
        <v>206777876.66145021</v>
      </c>
      <c r="L11" s="222"/>
    </row>
    <row r="12" spans="1:12">
      <c r="A12" s="223"/>
      <c r="B12" s="224"/>
      <c r="C12" s="225"/>
      <c r="D12" s="226"/>
      <c r="E12" s="225"/>
      <c r="F12" s="225"/>
      <c r="G12" s="226"/>
      <c r="H12" s="225"/>
      <c r="I12" s="225"/>
      <c r="J12" s="227"/>
    </row>
    <row r="13" spans="1:12">
      <c r="K13" s="230"/>
    </row>
    <row r="14" spans="1:12">
      <c r="B14" s="231" t="s">
        <v>226</v>
      </c>
      <c r="I14" s="232"/>
    </row>
    <row r="19" spans="1:12" s="228" customFormat="1">
      <c r="A19" s="208"/>
      <c r="D19" s="233">
        <f>[1]Форма!G25</f>
        <v>0</v>
      </c>
      <c r="G19" s="229" t="e">
        <f>#REF!*0.332</f>
        <v>#REF!</v>
      </c>
      <c r="K19" s="208"/>
      <c r="L19" s="208"/>
    </row>
    <row r="20" spans="1:12" s="228" customFormat="1">
      <c r="A20" s="208"/>
      <c r="D20" s="234"/>
      <c r="G20" s="229"/>
      <c r="K20" s="208"/>
      <c r="L20" s="208"/>
    </row>
  </sheetData>
  <mergeCells count="12">
    <mergeCell ref="I7:I8"/>
    <mergeCell ref="J7:J8"/>
    <mergeCell ref="A1:J4"/>
    <mergeCell ref="A5:J5"/>
    <mergeCell ref="A6:J6"/>
    <mergeCell ref="A7:A8"/>
    <mergeCell ref="B7:B8"/>
    <mergeCell ref="C7:C8"/>
    <mergeCell ref="D7:D8"/>
    <mergeCell ref="F7:F8"/>
    <mergeCell ref="G7:G8"/>
    <mergeCell ref="H7:H8"/>
  </mergeCells>
  <printOptions horizontalCentered="1"/>
  <pageMargins left="0.19685039370078741" right="0.27559055118110237" top="0.98425196850393704" bottom="0.23622047244094491" header="0.51181102362204722" footer="0.15748031496062992"/>
  <pageSetup paperSize="9" scale="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9"/>
  <sheetViews>
    <sheetView zoomScaleNormal="100" workbookViewId="0">
      <pane xSplit="1" topLeftCell="B1" activePane="topRight" state="frozen"/>
      <selection activeCell="I32" sqref="I32"/>
      <selection pane="topRight" activeCell="D5" sqref="D5"/>
    </sheetView>
  </sheetViews>
  <sheetFormatPr defaultColWidth="10.33203125" defaultRowHeight="12.75"/>
  <cols>
    <col min="1" max="1" width="0.5" style="6" customWidth="1"/>
    <col min="2" max="2" width="7" style="6" customWidth="1"/>
    <col min="3" max="3" width="77.1640625" style="6" customWidth="1"/>
    <col min="4" max="4" width="20.1640625" style="6" customWidth="1"/>
    <col min="5" max="5" width="13" style="6" customWidth="1"/>
    <col min="6" max="6" width="10.5" style="6" customWidth="1"/>
    <col min="7" max="7" width="22.33203125" style="6" customWidth="1"/>
    <col min="8" max="10" width="10.33203125" style="6"/>
    <col min="11" max="11" width="11.6640625" style="6" bestFit="1" customWidth="1"/>
    <col min="12" max="16384" width="10.33203125" style="6"/>
  </cols>
  <sheetData>
    <row r="1" spans="2:10" ht="15.75">
      <c r="B1" s="2"/>
      <c r="C1" s="3" t="s">
        <v>42</v>
      </c>
      <c r="D1" s="4"/>
      <c r="E1" s="5"/>
    </row>
    <row r="2" spans="2:10" ht="13.5" thickBot="1">
      <c r="B2" s="7"/>
      <c r="C2" s="8"/>
      <c r="D2" s="8"/>
      <c r="E2" s="9"/>
    </row>
    <row r="3" spans="2:10">
      <c r="B3" s="10">
        <v>1</v>
      </c>
      <c r="C3" s="11" t="s">
        <v>43</v>
      </c>
      <c r="D3" s="12">
        <v>0</v>
      </c>
      <c r="E3" s="13" t="s">
        <v>44</v>
      </c>
    </row>
    <row r="4" spans="2:10">
      <c r="B4" s="14">
        <v>2</v>
      </c>
      <c r="C4" s="15" t="s">
        <v>45</v>
      </c>
      <c r="D4" s="16">
        <f>_РС!G40</f>
        <v>7347440</v>
      </c>
      <c r="E4" s="17" t="s">
        <v>44</v>
      </c>
    </row>
    <row r="5" spans="2:10">
      <c r="B5" s="14"/>
      <c r="C5" s="18" t="s">
        <v>46</v>
      </c>
      <c r="D5" s="19">
        <f>транспорт!J11</f>
        <v>21087505.477120001</v>
      </c>
      <c r="E5" s="17" t="s">
        <v>44</v>
      </c>
    </row>
    <row r="6" spans="2:10">
      <c r="B6" s="14"/>
      <c r="C6" s="18" t="s">
        <v>47</v>
      </c>
      <c r="D6" s="20"/>
      <c r="E6" s="17" t="s">
        <v>44</v>
      </c>
      <c r="F6" s="21"/>
    </row>
    <row r="7" spans="2:10">
      <c r="B7" s="14"/>
      <c r="C7" s="18" t="s">
        <v>48</v>
      </c>
      <c r="D7" s="20"/>
      <c r="E7" s="17" t="s">
        <v>44</v>
      </c>
    </row>
    <row r="8" spans="2:10">
      <c r="B8" s="14">
        <v>3</v>
      </c>
      <c r="C8" s="15" t="s">
        <v>49</v>
      </c>
      <c r="D8" s="22">
        <f>_РС!G25</f>
        <v>6496977.3641411997</v>
      </c>
      <c r="E8" s="17" t="s">
        <v>44</v>
      </c>
    </row>
    <row r="9" spans="2:10">
      <c r="B9" s="23" t="s">
        <v>24</v>
      </c>
      <c r="C9" s="15" t="s">
        <v>50</v>
      </c>
      <c r="D9" s="24">
        <f>_РС!E23+_РС!E24</f>
        <v>643.27352999999994</v>
      </c>
      <c r="E9" s="17" t="s">
        <v>51</v>
      </c>
    </row>
    <row r="10" spans="2:10" s="29" customFormat="1" ht="38.25">
      <c r="B10" s="25" t="s">
        <v>25</v>
      </c>
      <c r="C10" s="26" t="s">
        <v>52</v>
      </c>
      <c r="D10" s="27">
        <f>+G11</f>
        <v>2622493.1</v>
      </c>
      <c r="E10" s="28" t="s">
        <v>53</v>
      </c>
      <c r="G10" s="30">
        <f>_РС!F23</f>
        <v>15426.43</v>
      </c>
      <c r="H10" s="31"/>
      <c r="J10" s="32"/>
    </row>
    <row r="11" spans="2:10" s="29" customFormat="1" ht="25.5">
      <c r="B11" s="25" t="s">
        <v>26</v>
      </c>
      <c r="C11" s="26" t="s">
        <v>54</v>
      </c>
      <c r="D11" s="33">
        <v>170</v>
      </c>
      <c r="E11" s="28" t="s">
        <v>55</v>
      </c>
      <c r="G11" s="31">
        <f>D11*G10</f>
        <v>2622493.1</v>
      </c>
      <c r="H11" s="31"/>
    </row>
    <row r="12" spans="2:10">
      <c r="B12" s="25" t="s">
        <v>27</v>
      </c>
      <c r="C12" s="15" t="s">
        <v>56</v>
      </c>
      <c r="D12" s="34">
        <v>1.1200000000000001</v>
      </c>
      <c r="E12" s="17"/>
    </row>
    <row r="13" spans="2:10">
      <c r="B13" s="14">
        <v>4</v>
      </c>
      <c r="C13" s="15" t="s">
        <v>57</v>
      </c>
      <c r="D13" s="16">
        <f>_РС!G35</f>
        <v>36692062.061825596</v>
      </c>
      <c r="E13" s="17" t="s">
        <v>44</v>
      </c>
      <c r="G13" s="35"/>
    </row>
    <row r="14" spans="2:10">
      <c r="B14" s="14">
        <v>5</v>
      </c>
      <c r="C14" s="15" t="s">
        <v>58</v>
      </c>
      <c r="D14" s="36">
        <f>ROUND(IF(D15&gt;0,($D$4+$D$5+$D$6+$D$8+$D$13)*D15,D16),0)</f>
        <v>13307736</v>
      </c>
      <c r="E14" s="17" t="s">
        <v>44</v>
      </c>
      <c r="F14" s="21"/>
    </row>
    <row r="15" spans="2:10">
      <c r="B15" s="14"/>
      <c r="C15" s="37" t="s">
        <v>59</v>
      </c>
      <c r="D15" s="38">
        <v>0.18579999999999999</v>
      </c>
      <c r="E15" s="39" t="s">
        <v>60</v>
      </c>
    </row>
    <row r="16" spans="2:10">
      <c r="B16" s="14"/>
      <c r="C16" s="37" t="s">
        <v>61</v>
      </c>
      <c r="D16" s="34"/>
      <c r="E16" s="17" t="s">
        <v>44</v>
      </c>
      <c r="H16" s="40"/>
    </row>
    <row r="17" spans="2:7">
      <c r="B17" s="14">
        <v>6</v>
      </c>
      <c r="C17" s="15" t="s">
        <v>62</v>
      </c>
      <c r="D17" s="41">
        <v>0</v>
      </c>
      <c r="E17" s="17" t="s">
        <v>44</v>
      </c>
    </row>
    <row r="18" spans="2:7">
      <c r="B18" s="14"/>
      <c r="C18" s="37" t="s">
        <v>63</v>
      </c>
      <c r="D18" s="42"/>
      <c r="E18" s="39" t="s">
        <v>60</v>
      </c>
    </row>
    <row r="19" spans="2:7">
      <c r="B19" s="14"/>
      <c r="C19" s="37" t="s">
        <v>61</v>
      </c>
      <c r="D19" s="34"/>
      <c r="E19" s="17" t="s">
        <v>44</v>
      </c>
      <c r="G19" s="43"/>
    </row>
    <row r="20" spans="2:7">
      <c r="B20" s="14">
        <v>7</v>
      </c>
      <c r="C20" s="15" t="s">
        <v>64</v>
      </c>
      <c r="D20" s="36">
        <f>ROUND(IF(D21&gt;0,($D$4+$D$5+$D$6+$D$8+$D$13+$D$14)*D21,D22),0)</f>
        <v>271782</v>
      </c>
      <c r="E20" s="17" t="s">
        <v>44</v>
      </c>
      <c r="G20" s="43"/>
    </row>
    <row r="21" spans="2:7">
      <c r="B21" s="44"/>
      <c r="C21" s="37" t="s">
        <v>63</v>
      </c>
      <c r="D21" s="45">
        <v>3.2000000000000002E-3</v>
      </c>
      <c r="E21" s="46" t="s">
        <v>60</v>
      </c>
      <c r="G21" s="43"/>
    </row>
    <row r="22" spans="2:7">
      <c r="B22" s="44"/>
      <c r="C22" s="37" t="s">
        <v>61</v>
      </c>
      <c r="D22" s="47"/>
      <c r="E22" s="48" t="s">
        <v>44</v>
      </c>
    </row>
    <row r="23" spans="2:7">
      <c r="B23" s="44">
        <v>8</v>
      </c>
      <c r="C23" s="18" t="s">
        <v>65</v>
      </c>
      <c r="D23" s="49">
        <v>0</v>
      </c>
      <c r="E23" s="46" t="s">
        <v>60</v>
      </c>
    </row>
    <row r="24" spans="2:7">
      <c r="B24" s="14"/>
      <c r="C24" s="15" t="s">
        <v>66</v>
      </c>
      <c r="D24" s="50">
        <f>ROUND((D4+D8+D13+D14+D20+D5+D6)+D3+D7+D17,0)</f>
        <v>85203503</v>
      </c>
      <c r="E24" s="17" t="s">
        <v>67</v>
      </c>
    </row>
    <row r="25" spans="2:7">
      <c r="B25" s="51"/>
      <c r="C25" s="15"/>
      <c r="D25" s="52"/>
      <c r="E25" s="17"/>
    </row>
    <row r="26" spans="2:7">
      <c r="B26" s="51"/>
      <c r="C26" s="15"/>
      <c r="D26" s="53"/>
      <c r="E26" s="17"/>
    </row>
    <row r="27" spans="2:7" ht="13.5" thickBot="1">
      <c r="B27" s="54"/>
      <c r="C27" s="55"/>
      <c r="D27" s="56"/>
      <c r="E27" s="57"/>
    </row>
    <row r="28" spans="2:7">
      <c r="B28" s="58"/>
      <c r="C28" s="59"/>
      <c r="D28" s="60"/>
      <c r="E28" s="61"/>
    </row>
    <row r="29" spans="2:7">
      <c r="D29" s="62"/>
      <c r="E29" s="62"/>
    </row>
  </sheetData>
  <phoneticPr fontId="32" type="noConversion"/>
  <pageMargins left="0.19685039370078741" right="0.65" top="1.5" bottom="0.98425196850393704" header="0.51181102362204722" footer="0.51181102362204722"/>
  <pageSetup paperSize="8" scale="89" orientation="portrait" horizontalDpi="120" verticalDpi="14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view="pageBreakPreview" topLeftCell="A19" zoomScaleNormal="100" zoomScaleSheetLayoutView="75" workbookViewId="0">
      <selection activeCell="C19" sqref="C19"/>
    </sheetView>
  </sheetViews>
  <sheetFormatPr defaultColWidth="10.33203125" defaultRowHeight="12.75"/>
  <cols>
    <col min="1" max="1" width="5" style="6" customWidth="1"/>
    <col min="2" max="2" width="7" style="63" customWidth="1"/>
    <col min="3" max="3" width="91.5" style="6" customWidth="1"/>
    <col min="4" max="4" width="20.5" style="6" customWidth="1"/>
    <col min="5" max="5" width="13.1640625" style="6" bestFit="1" customWidth="1"/>
    <col min="6" max="6" width="14.6640625" style="6" bestFit="1" customWidth="1"/>
    <col min="7" max="7" width="17" style="6" customWidth="1"/>
    <col min="8" max="8" width="16.33203125" style="6" customWidth="1"/>
    <col min="9" max="9" width="17.33203125" style="6" customWidth="1"/>
    <col min="10" max="10" width="19.1640625" style="6" customWidth="1"/>
    <col min="11" max="16384" width="10.33203125" style="6"/>
  </cols>
  <sheetData>
    <row r="1" spans="2:9">
      <c r="C1" s="62" t="s">
        <v>68</v>
      </c>
    </row>
    <row r="2" spans="2:9" ht="18.75">
      <c r="B2" s="64"/>
      <c r="C2" s="347" t="s">
        <v>69</v>
      </c>
      <c r="D2" s="347"/>
      <c r="E2" s="65"/>
    </row>
    <row r="3" spans="2:9">
      <c r="B3" s="64"/>
      <c r="C3" s="66"/>
      <c r="D3" s="66"/>
      <c r="E3" s="67"/>
    </row>
    <row r="4" spans="2:9" ht="39" customHeight="1">
      <c r="B4" s="64"/>
      <c r="C4" s="348" t="str">
        <f>Дефект!A12</f>
        <v>Жиззах вилояти Бахмал тумани Мустақиллик МФЙ Қатортол қишлоғи Боғча ва Мактабга олиб борувчи ички йўлларини жорий таъмирлаш 1,450 км</v>
      </c>
      <c r="D4" s="349"/>
      <c r="E4" s="62" t="s">
        <v>70</v>
      </c>
    </row>
    <row r="5" spans="2:9">
      <c r="B5" s="64"/>
      <c r="C5" s="351"/>
      <c r="D5" s="351"/>
      <c r="E5" s="69"/>
    </row>
    <row r="6" spans="2:9" ht="15.75" customHeight="1">
      <c r="B6" s="64"/>
      <c r="C6" s="70"/>
      <c r="D6" s="68"/>
      <c r="E6" s="69"/>
    </row>
    <row r="7" spans="2:9">
      <c r="B7" s="64"/>
      <c r="C7" s="68"/>
      <c r="D7" s="68"/>
      <c r="E7" s="69"/>
    </row>
    <row r="8" spans="2:9">
      <c r="B8" s="64"/>
      <c r="C8" s="66"/>
      <c r="D8" s="66" t="s">
        <v>71</v>
      </c>
      <c r="E8" s="69"/>
    </row>
    <row r="9" spans="2:9" ht="18.75">
      <c r="B9" s="350" t="s">
        <v>72</v>
      </c>
      <c r="C9" s="346" t="s">
        <v>73</v>
      </c>
      <c r="D9" s="71" t="s">
        <v>74</v>
      </c>
      <c r="E9" s="69"/>
    </row>
    <row r="10" spans="2:9" ht="18.75">
      <c r="B10" s="350"/>
      <c r="C10" s="346"/>
      <c r="D10" s="72" t="s">
        <v>75</v>
      </c>
      <c r="E10" s="69"/>
    </row>
    <row r="11" spans="2:9" ht="18.75">
      <c r="B11" s="73">
        <v>1</v>
      </c>
      <c r="C11" s="73">
        <v>2</v>
      </c>
      <c r="D11" s="74">
        <v>3</v>
      </c>
      <c r="E11" s="69"/>
    </row>
    <row r="12" spans="2:9" ht="48" customHeight="1">
      <c r="B12" s="75">
        <v>1</v>
      </c>
      <c r="C12" s="76" t="s">
        <v>76</v>
      </c>
      <c r="D12" s="77">
        <f>'Исходные данные'!D3/1000</f>
        <v>0</v>
      </c>
    </row>
    <row r="13" spans="2:9" ht="48" customHeight="1">
      <c r="B13" s="75">
        <v>2</v>
      </c>
      <c r="C13" s="76" t="s">
        <v>77</v>
      </c>
      <c r="D13" s="77">
        <f>+'Исходные данные'!D4/1000</f>
        <v>7347.44</v>
      </c>
      <c r="F13" s="78"/>
      <c r="G13" s="79"/>
      <c r="H13" s="35"/>
      <c r="I13" s="79"/>
    </row>
    <row r="14" spans="2:9" ht="27" customHeight="1">
      <c r="B14" s="75">
        <v>3</v>
      </c>
      <c r="C14" s="119" t="s">
        <v>78</v>
      </c>
      <c r="D14" s="77">
        <f>'Исходные данные'!D5/1000</f>
        <v>21087.505477120001</v>
      </c>
      <c r="F14" s="78"/>
      <c r="G14" s="79"/>
      <c r="H14" s="43"/>
      <c r="I14" s="79"/>
    </row>
    <row r="15" spans="2:9" ht="23.25" customHeight="1">
      <c r="B15" s="75">
        <v>4</v>
      </c>
      <c r="C15" s="119" t="s">
        <v>79</v>
      </c>
      <c r="D15" s="77">
        <f>'Исходные данные'!D6/1000</f>
        <v>0</v>
      </c>
      <c r="F15" s="78"/>
      <c r="G15" s="78"/>
      <c r="I15" s="79"/>
    </row>
    <row r="16" spans="2:9" ht="27" customHeight="1">
      <c r="B16" s="75">
        <v>5</v>
      </c>
      <c r="C16" s="119" t="s">
        <v>80</v>
      </c>
      <c r="D16" s="77">
        <f>'Исходные данные'!D7/1000</f>
        <v>0</v>
      </c>
      <c r="F16" s="78"/>
      <c r="G16" s="78"/>
      <c r="I16" s="79"/>
    </row>
    <row r="17" spans="1:10" ht="48" customHeight="1">
      <c r="B17" s="75">
        <v>6</v>
      </c>
      <c r="C17" s="76" t="s">
        <v>81</v>
      </c>
      <c r="D17" s="77">
        <f>'Исходные данные'!D8/1000</f>
        <v>6496.9773641411994</v>
      </c>
      <c r="F17" s="78"/>
      <c r="G17" s="79"/>
      <c r="H17" s="43"/>
      <c r="I17" s="79"/>
    </row>
    <row r="18" spans="1:10" ht="48" customHeight="1">
      <c r="B18" s="75">
        <v>7</v>
      </c>
      <c r="C18" s="76" t="s">
        <v>82</v>
      </c>
      <c r="D18" s="77">
        <f>'Исходные данные'!D13/1000</f>
        <v>36692.062061825593</v>
      </c>
      <c r="F18" s="79"/>
      <c r="G18" s="79"/>
      <c r="H18" s="43"/>
      <c r="I18" s="79"/>
    </row>
    <row r="19" spans="1:10" ht="48" customHeight="1">
      <c r="B19" s="75">
        <v>8</v>
      </c>
      <c r="C19" s="80" t="s">
        <v>83</v>
      </c>
      <c r="D19" s="77">
        <f>D18+D17+D14+D13</f>
        <v>71623.984903086792</v>
      </c>
      <c r="F19" s="78"/>
      <c r="G19" s="78"/>
      <c r="H19" s="43"/>
      <c r="I19" s="79"/>
    </row>
    <row r="20" spans="1:10" ht="48" customHeight="1">
      <c r="B20" s="75">
        <v>9</v>
      </c>
      <c r="C20" s="80" t="s">
        <v>243</v>
      </c>
      <c r="D20" s="77">
        <f>'Исходные данные'!D14/1000</f>
        <v>13307.736000000001</v>
      </c>
      <c r="H20" s="43"/>
      <c r="I20" s="79"/>
    </row>
    <row r="21" spans="1:10" ht="48" customHeight="1">
      <c r="B21" s="75">
        <v>10</v>
      </c>
      <c r="C21" s="80" t="s">
        <v>83</v>
      </c>
      <c r="D21" s="77">
        <f>D20+D19</f>
        <v>84931.720903086796</v>
      </c>
      <c r="F21" s="43"/>
      <c r="I21" s="79"/>
    </row>
    <row r="22" spans="1:10" ht="48" customHeight="1">
      <c r="B22" s="75">
        <v>11</v>
      </c>
      <c r="C22" s="76" t="s">
        <v>84</v>
      </c>
      <c r="D22" s="77">
        <f>'Исходные данные'!D20/1000</f>
        <v>271.78199999999998</v>
      </c>
      <c r="F22" s="43"/>
      <c r="G22" s="43"/>
      <c r="I22" s="79"/>
      <c r="J22" s="81"/>
    </row>
    <row r="23" spans="1:10" ht="48" customHeight="1">
      <c r="B23" s="75">
        <v>12</v>
      </c>
      <c r="C23" s="80" t="s">
        <v>85</v>
      </c>
      <c r="D23" s="77">
        <f>D22+D21</f>
        <v>85203.502903086803</v>
      </c>
      <c r="F23" s="43"/>
      <c r="G23" s="43"/>
      <c r="H23" s="82"/>
      <c r="I23" s="79"/>
    </row>
    <row r="24" spans="1:10" ht="24" customHeight="1">
      <c r="B24" s="75">
        <v>13</v>
      </c>
      <c r="C24" s="80" t="s">
        <v>180</v>
      </c>
      <c r="D24" s="77">
        <f>D23*0.15</f>
        <v>12780.52543546302</v>
      </c>
      <c r="F24" s="83"/>
      <c r="H24" s="82"/>
      <c r="I24" s="79"/>
      <c r="J24" s="84"/>
    </row>
    <row r="25" spans="1:10" ht="24" customHeight="1">
      <c r="B25" s="75">
        <v>14</v>
      </c>
      <c r="C25" s="80" t="s">
        <v>86</v>
      </c>
      <c r="D25" s="77">
        <f>D24+D23</f>
        <v>97984.028338549819</v>
      </c>
      <c r="E25" s="78">
        <v>304761.90500000003</v>
      </c>
      <c r="F25" s="178"/>
      <c r="G25" s="79"/>
      <c r="H25" s="85"/>
      <c r="I25" s="79"/>
      <c r="J25" s="86"/>
    </row>
    <row r="26" spans="1:10" ht="24" hidden="1" customHeight="1">
      <c r="B26" s="75">
        <v>15</v>
      </c>
      <c r="C26" s="80" t="s">
        <v>87</v>
      </c>
      <c r="D26" s="77">
        <f>D21*2.5%</f>
        <v>2123.2930225771702</v>
      </c>
      <c r="E26" s="40"/>
      <c r="F26" s="179"/>
      <c r="G26" s="87"/>
      <c r="H26" s="88"/>
      <c r="I26" s="86"/>
      <c r="J26" s="84"/>
    </row>
    <row r="27" spans="1:10" ht="24" hidden="1" customHeight="1">
      <c r="B27" s="75">
        <v>16</v>
      </c>
      <c r="C27" s="80" t="s">
        <v>88</v>
      </c>
      <c r="D27" s="77">
        <f>SUM(D25:D26)</f>
        <v>100107.32136112699</v>
      </c>
      <c r="E27" s="40"/>
      <c r="F27" s="180"/>
      <c r="G27" s="83"/>
      <c r="H27" s="79"/>
    </row>
    <row r="28" spans="1:10" ht="24" customHeight="1">
      <c r="B28" s="64"/>
      <c r="C28" s="66"/>
      <c r="D28" s="66"/>
      <c r="E28" s="43">
        <f>+E25-D25</f>
        <v>206777.87666145019</v>
      </c>
      <c r="F28" s="181"/>
      <c r="G28" s="43"/>
      <c r="H28" s="43"/>
      <c r="I28" s="43"/>
    </row>
    <row r="29" spans="1:10" ht="15.75">
      <c r="B29" s="64"/>
      <c r="C29" s="89" t="s">
        <v>89</v>
      </c>
      <c r="D29" s="90" t="s">
        <v>90</v>
      </c>
      <c r="F29" s="181"/>
      <c r="G29" s="43"/>
      <c r="H29" s="43"/>
    </row>
    <row r="30" spans="1:10" ht="15.75">
      <c r="B30" s="64"/>
      <c r="C30" s="91"/>
      <c r="D30" s="91"/>
      <c r="F30" s="83"/>
      <c r="H30" s="43"/>
    </row>
    <row r="31" spans="1:10" ht="15.75">
      <c r="B31" s="64"/>
      <c r="C31" s="92" t="s">
        <v>91</v>
      </c>
      <c r="D31" s="90" t="s">
        <v>91</v>
      </c>
      <c r="F31" s="43"/>
    </row>
    <row r="32" spans="1:10" ht="15.75">
      <c r="A32" s="62" t="s">
        <v>92</v>
      </c>
      <c r="B32" s="64"/>
      <c r="C32" s="92" t="s">
        <v>93</v>
      </c>
      <c r="D32" s="92" t="s">
        <v>93</v>
      </c>
      <c r="G32" s="43"/>
    </row>
    <row r="33" spans="2:8" ht="15.75">
      <c r="B33" s="64"/>
      <c r="C33" s="93"/>
      <c r="D33" s="93"/>
      <c r="F33" s="79"/>
      <c r="G33" s="94"/>
    </row>
    <row r="34" spans="2:8" ht="15.75">
      <c r="B34" s="64"/>
      <c r="C34" s="78"/>
      <c r="D34" s="95"/>
      <c r="F34" s="43"/>
      <c r="G34" s="43"/>
    </row>
    <row r="35" spans="2:8" ht="15.75">
      <c r="B35" s="64"/>
      <c r="C35" s="78"/>
      <c r="D35" s="78"/>
      <c r="F35" s="94"/>
    </row>
    <row r="36" spans="2:8">
      <c r="B36" s="64"/>
      <c r="C36" s="67"/>
      <c r="D36" s="96"/>
      <c r="H36" s="43"/>
    </row>
    <row r="37" spans="2:8" ht="54.95" customHeight="1"/>
    <row r="38" spans="2:8" ht="54.95" customHeight="1"/>
    <row r="39" spans="2:8" ht="54.95" customHeight="1"/>
    <row r="40" spans="2:8" ht="54.95" customHeight="1"/>
    <row r="41" spans="2:8" ht="54.95" customHeight="1"/>
  </sheetData>
  <mergeCells count="5">
    <mergeCell ref="C9:C10"/>
    <mergeCell ref="C2:D2"/>
    <mergeCell ref="C4:D4"/>
    <mergeCell ref="B9:B10"/>
    <mergeCell ref="C5:D5"/>
  </mergeCells>
  <phoneticPr fontId="32" type="noConversion"/>
  <printOptions horizontalCentered="1"/>
  <pageMargins left="1.1023622047244095" right="0.39370078740157483" top="0.62992125984251968" bottom="0.98425196850393704" header="0.51181102362204722" footer="0.51181102362204722"/>
  <pageSetup paperSize="9" scale="81" orientation="portrait" horizontalDpi="120" verticalDpi="14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Normal="100" workbookViewId="0">
      <selection activeCell="A4" sqref="A4:I4"/>
    </sheetView>
  </sheetViews>
  <sheetFormatPr defaultColWidth="10.6640625" defaultRowHeight="12.75"/>
  <cols>
    <col min="1" max="1" width="2.83203125" style="97" customWidth="1"/>
    <col min="2" max="5" width="10.6640625" style="97"/>
    <col min="6" max="6" width="12.1640625" style="97" customWidth="1"/>
    <col min="7" max="8" width="10.6640625" style="97"/>
    <col min="9" max="9" width="22.5" style="97" customWidth="1"/>
    <col min="10" max="16384" width="10.6640625" style="97"/>
  </cols>
  <sheetData>
    <row r="1" spans="1:9" ht="15">
      <c r="A1" s="356" t="s">
        <v>94</v>
      </c>
      <c r="B1" s="356"/>
      <c r="C1" s="356"/>
      <c r="D1" s="356"/>
      <c r="E1" s="356"/>
      <c r="F1" s="356"/>
      <c r="G1" s="356"/>
      <c r="H1" s="356"/>
      <c r="I1" s="356"/>
    </row>
    <row r="2" spans="1:9" ht="15">
      <c r="A2" s="356" t="s">
        <v>95</v>
      </c>
      <c r="B2" s="356"/>
      <c r="C2" s="356"/>
      <c r="D2" s="356"/>
      <c r="E2" s="356"/>
      <c r="F2" s="356"/>
      <c r="G2" s="356"/>
      <c r="H2" s="356"/>
      <c r="I2" s="356"/>
    </row>
    <row r="3" spans="1:9" ht="9" customHeight="1">
      <c r="A3" s="357"/>
      <c r="B3" s="357"/>
      <c r="C3" s="357"/>
      <c r="D3" s="357"/>
      <c r="E3" s="357"/>
      <c r="F3" s="357"/>
      <c r="G3" s="357"/>
      <c r="H3" s="357"/>
      <c r="I3" s="357"/>
    </row>
    <row r="4" spans="1:9" ht="62.25" customHeight="1">
      <c r="A4" s="358" t="str">
        <f>Форма!C4</f>
        <v>Жиззах вилояти Бахмал тумани Мустақиллик МФЙ Қатортол қишлоғи Боғча ва Мактабга олиб борувчи ички йўлларини жорий таъмирлаш 1,450 км</v>
      </c>
      <c r="B4" s="359"/>
      <c r="C4" s="359"/>
      <c r="D4" s="359"/>
      <c r="E4" s="359"/>
      <c r="F4" s="359"/>
      <c r="G4" s="359"/>
      <c r="H4" s="359"/>
      <c r="I4" s="359"/>
    </row>
    <row r="5" spans="1:9" ht="9.75" customHeight="1">
      <c r="A5" s="356"/>
      <c r="B5" s="356"/>
      <c r="C5" s="356"/>
      <c r="D5" s="356"/>
      <c r="E5" s="356"/>
      <c r="F5" s="356"/>
      <c r="G5" s="356"/>
      <c r="H5" s="356"/>
      <c r="I5" s="356"/>
    </row>
    <row r="6" spans="1:9" hidden="1">
      <c r="A6" s="98"/>
      <c r="B6" s="98" t="s">
        <v>92</v>
      </c>
      <c r="C6" s="98"/>
      <c r="D6" s="98"/>
      <c r="E6" s="98"/>
      <c r="F6" s="98"/>
      <c r="G6" s="98"/>
      <c r="H6" s="98"/>
      <c r="I6" s="98"/>
    </row>
    <row r="7" spans="1:9">
      <c r="A7" s="98"/>
      <c r="B7" s="355" t="s">
        <v>96</v>
      </c>
      <c r="C7" s="355"/>
      <c r="D7" s="355"/>
      <c r="E7" s="355"/>
      <c r="F7" s="355"/>
      <c r="G7" s="355"/>
      <c r="H7" s="355"/>
      <c r="I7" s="355"/>
    </row>
    <row r="8" spans="1:9">
      <c r="A8" s="98"/>
      <c r="B8" s="355" t="s">
        <v>97</v>
      </c>
      <c r="C8" s="355"/>
      <c r="D8" s="355"/>
      <c r="E8" s="355"/>
      <c r="F8" s="355"/>
      <c r="G8" s="355"/>
      <c r="H8" s="355"/>
      <c r="I8" s="355"/>
    </row>
    <row r="9" spans="1:9">
      <c r="A9" s="98"/>
      <c r="B9" s="355" t="s">
        <v>98</v>
      </c>
      <c r="C9" s="355"/>
      <c r="D9" s="355"/>
      <c r="E9" s="355"/>
      <c r="F9" s="355"/>
      <c r="G9" s="355"/>
      <c r="H9" s="355"/>
      <c r="I9" s="355"/>
    </row>
    <row r="10" spans="1:9">
      <c r="A10" s="98"/>
      <c r="B10" s="355" t="s">
        <v>92</v>
      </c>
      <c r="C10" s="355"/>
      <c r="D10" s="355"/>
      <c r="E10" s="355"/>
      <c r="F10" s="355"/>
      <c r="G10" s="355"/>
      <c r="H10" s="355"/>
      <c r="I10" s="355"/>
    </row>
    <row r="11" spans="1:9">
      <c r="A11" s="98"/>
      <c r="B11" s="98" t="s">
        <v>99</v>
      </c>
      <c r="C11" s="98"/>
      <c r="D11" s="98"/>
      <c r="E11" s="98"/>
      <c r="F11" s="98"/>
      <c r="G11" s="98"/>
      <c r="H11" s="98"/>
      <c r="I11" s="98"/>
    </row>
    <row r="12" spans="1:9">
      <c r="A12" s="98"/>
      <c r="B12" s="98" t="s">
        <v>100</v>
      </c>
      <c r="C12" s="98"/>
      <c r="D12" s="98"/>
      <c r="E12" s="98"/>
      <c r="F12" s="98"/>
      <c r="G12" s="98"/>
      <c r="H12" s="98"/>
      <c r="I12" s="98"/>
    </row>
    <row r="13" spans="1:9">
      <c r="A13" s="100"/>
      <c r="B13" s="100"/>
      <c r="C13" s="100"/>
      <c r="D13" s="100"/>
      <c r="E13" s="100"/>
      <c r="F13" s="100"/>
      <c r="G13" s="100"/>
      <c r="H13" s="100"/>
      <c r="I13" s="100"/>
    </row>
    <row r="14" spans="1:9">
      <c r="A14" s="98"/>
      <c r="B14" s="352" t="s">
        <v>160</v>
      </c>
      <c r="C14" s="352"/>
      <c r="D14" s="352"/>
      <c r="E14" s="352"/>
      <c r="F14" s="352"/>
      <c r="G14" s="352"/>
      <c r="H14" s="98"/>
      <c r="I14" s="98"/>
    </row>
    <row r="15" spans="1:9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9">
      <c r="A16" s="100"/>
      <c r="B16" s="101" t="s">
        <v>101</v>
      </c>
      <c r="C16" s="98"/>
      <c r="D16" s="98"/>
      <c r="E16" s="98"/>
      <c r="F16" s="98"/>
      <c r="G16" s="98"/>
      <c r="H16" s="98"/>
      <c r="I16" s="98"/>
    </row>
    <row r="17" spans="1:9">
      <c r="A17" s="100"/>
      <c r="B17" s="101" t="s">
        <v>102</v>
      </c>
      <c r="C17" s="98"/>
      <c r="D17" s="98"/>
      <c r="E17" s="98"/>
      <c r="F17" s="98"/>
      <c r="G17" s="98"/>
      <c r="H17" s="98"/>
      <c r="I17" s="98"/>
    </row>
    <row r="18" spans="1:9">
      <c r="A18" s="100"/>
      <c r="B18" s="101" t="s">
        <v>103</v>
      </c>
      <c r="C18" s="98"/>
      <c r="D18" s="98"/>
      <c r="E18" s="98"/>
      <c r="F18" s="98"/>
      <c r="G18" s="98"/>
      <c r="H18" s="98"/>
      <c r="I18" s="98"/>
    </row>
    <row r="19" spans="1:9">
      <c r="A19" s="100"/>
      <c r="B19" s="101" t="s">
        <v>104</v>
      </c>
      <c r="C19" s="98"/>
      <c r="D19" s="98"/>
      <c r="E19" s="98"/>
      <c r="F19" s="98"/>
      <c r="G19" s="98"/>
      <c r="H19" s="98"/>
      <c r="I19" s="98"/>
    </row>
    <row r="20" spans="1:9">
      <c r="A20" s="100"/>
      <c r="B20" s="101" t="s">
        <v>105</v>
      </c>
      <c r="C20" s="98"/>
      <c r="D20" s="98"/>
      <c r="E20" s="98"/>
      <c r="F20" s="98"/>
      <c r="G20" s="98"/>
      <c r="H20" s="98"/>
      <c r="I20" s="98"/>
    </row>
    <row r="21" spans="1:9">
      <c r="A21" s="100"/>
      <c r="B21" s="101" t="s">
        <v>106</v>
      </c>
      <c r="C21" s="98"/>
      <c r="D21" s="98"/>
      <c r="E21" s="98"/>
      <c r="F21" s="98"/>
      <c r="G21" s="98"/>
      <c r="H21" s="98"/>
      <c r="I21" s="98"/>
    </row>
    <row r="22" spans="1:9">
      <c r="A22" s="100"/>
      <c r="B22" s="101" t="s">
        <v>107</v>
      </c>
      <c r="C22" s="98"/>
      <c r="D22" s="98"/>
      <c r="E22" s="98"/>
      <c r="F22" s="98"/>
      <c r="G22" s="98"/>
      <c r="H22" s="98"/>
      <c r="I22" s="98"/>
    </row>
    <row r="23" spans="1:9">
      <c r="A23" s="100"/>
      <c r="B23" s="101" t="s">
        <v>108</v>
      </c>
      <c r="C23" s="98"/>
      <c r="D23" s="98"/>
      <c r="E23" s="98"/>
      <c r="F23" s="98"/>
      <c r="G23" s="98"/>
      <c r="H23" s="98"/>
      <c r="I23" s="98"/>
    </row>
    <row r="24" spans="1:9">
      <c r="A24" s="100"/>
      <c r="B24" s="101" t="s">
        <v>109</v>
      </c>
      <c r="C24" s="98"/>
      <c r="D24" s="98"/>
      <c r="E24" s="98"/>
      <c r="F24" s="98"/>
      <c r="G24" s="98"/>
      <c r="H24" s="98"/>
      <c r="I24" s="98"/>
    </row>
    <row r="25" spans="1:9">
      <c r="A25" s="100"/>
      <c r="B25" s="100"/>
      <c r="C25" s="100"/>
      <c r="D25" s="100"/>
      <c r="E25" s="100"/>
      <c r="F25" s="100"/>
      <c r="G25" s="100"/>
      <c r="H25" s="100"/>
      <c r="I25" s="100"/>
    </row>
    <row r="26" spans="1:9">
      <c r="A26" s="100"/>
      <c r="B26" s="101" t="s">
        <v>110</v>
      </c>
      <c r="C26" s="98"/>
      <c r="D26" s="98"/>
      <c r="E26" s="98"/>
      <c r="F26" s="98"/>
      <c r="G26" s="98"/>
      <c r="H26" s="98"/>
      <c r="I26" s="98"/>
    </row>
    <row r="27" spans="1:9">
      <c r="A27" s="100"/>
      <c r="B27" s="100"/>
      <c r="C27" s="100"/>
      <c r="D27" s="100"/>
      <c r="E27" s="100"/>
      <c r="F27" s="100"/>
      <c r="G27" s="100"/>
      <c r="H27" s="100"/>
      <c r="I27" s="100"/>
    </row>
    <row r="28" spans="1:9">
      <c r="A28" s="100"/>
      <c r="B28" s="98" t="s">
        <v>111</v>
      </c>
      <c r="C28" s="98"/>
      <c r="D28" s="98"/>
      <c r="E28" s="98"/>
      <c r="F28" s="98"/>
      <c r="G28" s="98"/>
      <c r="H28" s="98"/>
      <c r="I28" s="98"/>
    </row>
    <row r="29" spans="1:9">
      <c r="A29" s="100"/>
      <c r="B29" s="355" t="s">
        <v>112</v>
      </c>
      <c r="C29" s="355"/>
      <c r="D29" s="355"/>
      <c r="E29" s="355"/>
      <c r="F29" s="355"/>
      <c r="G29" s="355"/>
      <c r="H29" s="355"/>
      <c r="I29" s="355"/>
    </row>
    <row r="30" spans="1:9">
      <c r="A30" s="100"/>
      <c r="B30" s="98" t="s">
        <v>113</v>
      </c>
      <c r="C30" s="98"/>
      <c r="D30" s="98"/>
      <c r="E30" s="98"/>
      <c r="F30" s="99"/>
      <c r="G30" s="98"/>
      <c r="H30" s="98"/>
      <c r="I30" s="98"/>
    </row>
    <row r="31" spans="1:9">
      <c r="A31" s="100"/>
      <c r="B31" s="100"/>
      <c r="C31" s="100"/>
      <c r="D31" s="100"/>
      <c r="E31" s="100"/>
      <c r="F31" s="100"/>
      <c r="G31" s="100"/>
      <c r="H31" s="100"/>
      <c r="I31" s="100"/>
    </row>
    <row r="32" spans="1:9">
      <c r="A32" s="100"/>
      <c r="B32" s="352" t="s">
        <v>114</v>
      </c>
      <c r="C32" s="352"/>
      <c r="D32" s="352"/>
      <c r="E32" s="352"/>
      <c r="F32" s="352"/>
      <c r="G32" s="100"/>
      <c r="H32" s="100"/>
      <c r="I32" s="100"/>
    </row>
    <row r="33" spans="1:9">
      <c r="A33" s="100"/>
      <c r="B33" s="98" t="s">
        <v>115</v>
      </c>
      <c r="C33" s="98"/>
      <c r="D33" s="98"/>
      <c r="E33" s="98"/>
      <c r="F33" s="98"/>
      <c r="G33" s="100"/>
      <c r="H33" s="100"/>
      <c r="I33" s="100"/>
    </row>
    <row r="34" spans="1:9">
      <c r="A34" s="100"/>
      <c r="B34" s="101" t="s">
        <v>116</v>
      </c>
      <c r="C34" s="98"/>
      <c r="D34" s="98"/>
      <c r="E34" s="98"/>
      <c r="F34" s="98"/>
      <c r="G34" s="100"/>
      <c r="H34" s="100"/>
      <c r="I34" s="100"/>
    </row>
    <row r="35" spans="1:9">
      <c r="A35" s="100"/>
      <c r="B35" s="101" t="s">
        <v>117</v>
      </c>
      <c r="C35" s="98"/>
      <c r="D35" s="98"/>
      <c r="E35" s="98"/>
      <c r="F35" s="98"/>
      <c r="G35" s="100"/>
      <c r="H35" s="100"/>
      <c r="I35" s="100"/>
    </row>
    <row r="36" spans="1:9">
      <c r="A36" s="100"/>
      <c r="B36" s="98" t="s">
        <v>118</v>
      </c>
      <c r="C36" s="98"/>
      <c r="D36" s="98"/>
      <c r="E36" s="98"/>
      <c r="F36" s="98"/>
      <c r="G36" s="100"/>
      <c r="H36" s="100"/>
      <c r="I36" s="100"/>
    </row>
    <row r="37" spans="1:9">
      <c r="A37" s="100"/>
      <c r="B37" s="101" t="s">
        <v>119</v>
      </c>
      <c r="C37" s="98"/>
      <c r="D37" s="98"/>
      <c r="E37" s="98"/>
      <c r="F37" s="98"/>
      <c r="G37" s="100"/>
      <c r="H37" s="100"/>
      <c r="I37" s="100"/>
    </row>
    <row r="38" spans="1:9">
      <c r="A38" s="100"/>
      <c r="B38" s="98" t="s">
        <v>120</v>
      </c>
      <c r="C38" s="98"/>
      <c r="D38" s="98"/>
      <c r="E38" s="98"/>
      <c r="F38" s="98"/>
      <c r="G38" s="100"/>
      <c r="H38" s="100"/>
      <c r="I38" s="100"/>
    </row>
    <row r="39" spans="1:9">
      <c r="A39" s="100"/>
      <c r="B39" s="100"/>
      <c r="C39" s="100"/>
      <c r="D39" s="100"/>
      <c r="E39" s="100"/>
      <c r="F39" s="100"/>
      <c r="G39" s="100"/>
      <c r="H39" s="100"/>
      <c r="I39" s="100"/>
    </row>
    <row r="40" spans="1:9">
      <c r="A40" s="100"/>
      <c r="B40" s="352" t="s">
        <v>121</v>
      </c>
      <c r="C40" s="352"/>
      <c r="D40" s="352"/>
      <c r="E40" s="352"/>
      <c r="F40" s="352"/>
      <c r="G40" s="100"/>
      <c r="H40" s="100"/>
      <c r="I40" s="100"/>
    </row>
    <row r="41" spans="1:9">
      <c r="A41" s="100"/>
      <c r="B41" s="98" t="s">
        <v>115</v>
      </c>
      <c r="C41" s="98"/>
      <c r="D41" s="98"/>
      <c r="E41" s="98"/>
      <c r="F41" s="98"/>
      <c r="G41" s="100"/>
      <c r="H41" s="100"/>
      <c r="I41" s="100"/>
    </row>
    <row r="42" spans="1:9">
      <c r="A42" s="100"/>
      <c r="B42" s="101" t="s">
        <v>122</v>
      </c>
      <c r="C42" s="98"/>
      <c r="D42" s="98"/>
      <c r="E42" s="98"/>
      <c r="F42" s="98"/>
      <c r="G42" s="100"/>
      <c r="H42" s="100"/>
      <c r="I42" s="100"/>
    </row>
    <row r="43" spans="1:9">
      <c r="A43" s="100"/>
      <c r="B43" s="101" t="s">
        <v>123</v>
      </c>
      <c r="C43" s="98"/>
      <c r="D43" s="98"/>
      <c r="E43" s="98"/>
      <c r="F43" s="98"/>
      <c r="G43" s="100"/>
      <c r="H43" s="100"/>
      <c r="I43" s="100"/>
    </row>
    <row r="44" spans="1:9">
      <c r="A44" s="100"/>
      <c r="B44" s="98" t="s">
        <v>124</v>
      </c>
      <c r="C44" s="98"/>
      <c r="D44" s="98"/>
      <c r="E44" s="98"/>
      <c r="F44" s="98"/>
      <c r="G44" s="100"/>
      <c r="H44" s="100"/>
      <c r="I44" s="100"/>
    </row>
    <row r="45" spans="1:9">
      <c r="A45" s="100"/>
      <c r="B45" s="100"/>
      <c r="C45" s="100"/>
      <c r="D45" s="100"/>
      <c r="E45" s="100"/>
      <c r="F45" s="100"/>
      <c r="G45" s="100"/>
      <c r="H45" s="100"/>
      <c r="I45" s="100"/>
    </row>
    <row r="46" spans="1:9">
      <c r="A46" s="100"/>
      <c r="B46" s="98" t="s">
        <v>125</v>
      </c>
      <c r="C46" s="98"/>
      <c r="D46" s="98"/>
      <c r="E46" s="98"/>
      <c r="F46" s="98"/>
      <c r="G46" s="100"/>
      <c r="H46" s="100"/>
      <c r="I46" s="100"/>
    </row>
    <row r="47" spans="1:9">
      <c r="A47" s="100"/>
      <c r="B47" s="98" t="s">
        <v>126</v>
      </c>
      <c r="C47" s="98"/>
      <c r="D47" s="98"/>
      <c r="E47" s="98"/>
      <c r="F47" s="98"/>
      <c r="G47" s="100"/>
      <c r="H47" s="100"/>
      <c r="I47" s="100"/>
    </row>
    <row r="48" spans="1:9">
      <c r="A48" s="100"/>
      <c r="B48" s="102" t="s">
        <v>161</v>
      </c>
      <c r="C48" s="102"/>
      <c r="D48" s="102"/>
      <c r="E48" s="102"/>
      <c r="F48" s="102"/>
      <c r="G48" s="102"/>
      <c r="H48" s="102"/>
      <c r="I48" s="100"/>
    </row>
    <row r="49" spans="1:9">
      <c r="A49" s="100"/>
      <c r="B49" s="98" t="s">
        <v>127</v>
      </c>
      <c r="C49" s="98"/>
      <c r="D49" s="98"/>
      <c r="E49" s="98"/>
      <c r="F49" s="103"/>
      <c r="G49" s="98"/>
      <c r="H49" s="100"/>
      <c r="I49" s="100"/>
    </row>
    <row r="50" spans="1:9">
      <c r="A50" s="100"/>
      <c r="B50" s="98" t="s">
        <v>128</v>
      </c>
      <c r="C50" s="98"/>
      <c r="D50" s="98"/>
      <c r="E50" s="98"/>
      <c r="F50" s="98"/>
      <c r="G50" s="98"/>
      <c r="H50" s="100"/>
      <c r="I50" s="100"/>
    </row>
    <row r="51" spans="1:9">
      <c r="A51" s="100"/>
      <c r="B51" s="104" t="s">
        <v>129</v>
      </c>
      <c r="C51" s="98"/>
      <c r="D51" s="98"/>
      <c r="E51" s="98"/>
      <c r="F51" s="98"/>
      <c r="G51" s="98"/>
      <c r="H51" s="100"/>
      <c r="I51" s="100"/>
    </row>
    <row r="52" spans="1:9">
      <c r="A52" s="100"/>
      <c r="B52" s="101" t="s">
        <v>130</v>
      </c>
      <c r="C52" s="98"/>
      <c r="D52" s="98"/>
      <c r="E52" s="98"/>
      <c r="F52" s="98"/>
      <c r="G52" s="98"/>
      <c r="H52" s="100"/>
      <c r="I52" s="100"/>
    </row>
    <row r="53" spans="1:9">
      <c r="A53" s="100"/>
      <c r="B53" s="101"/>
      <c r="C53" s="98"/>
      <c r="D53" s="98"/>
      <c r="E53" s="98"/>
      <c r="F53" s="98"/>
      <c r="G53" s="98"/>
      <c r="H53" s="100"/>
      <c r="I53" s="100"/>
    </row>
    <row r="54" spans="1:9">
      <c r="A54" s="100"/>
      <c r="B54" s="98" t="s">
        <v>131</v>
      </c>
      <c r="C54" s="98"/>
      <c r="D54" s="98"/>
      <c r="E54" s="98"/>
      <c r="F54" s="98"/>
      <c r="G54" s="98"/>
      <c r="H54" s="100"/>
      <c r="I54" s="100"/>
    </row>
    <row r="55" spans="1:9">
      <c r="A55" s="100"/>
      <c r="B55" s="98" t="s">
        <v>132</v>
      </c>
      <c r="C55" s="98"/>
      <c r="D55" s="98"/>
      <c r="E55" s="98"/>
      <c r="F55" s="98"/>
      <c r="G55" s="98"/>
      <c r="H55" s="100"/>
      <c r="I55" s="100"/>
    </row>
    <row r="56" spans="1:9">
      <c r="A56" s="100"/>
      <c r="B56" s="98" t="s">
        <v>133</v>
      </c>
      <c r="C56" s="98"/>
      <c r="D56" s="98"/>
      <c r="E56" s="98"/>
      <c r="F56" s="98"/>
      <c r="G56" s="98"/>
      <c r="H56" s="100"/>
      <c r="I56" s="100"/>
    </row>
    <row r="57" spans="1:9">
      <c r="A57" s="100"/>
      <c r="B57" s="98" t="s">
        <v>134</v>
      </c>
      <c r="C57" s="98"/>
      <c r="D57" s="98"/>
      <c r="E57" s="98"/>
      <c r="F57" s="98"/>
      <c r="G57" s="98"/>
      <c r="H57" s="100"/>
      <c r="I57" s="100"/>
    </row>
    <row r="58" spans="1:9">
      <c r="A58" s="100"/>
      <c r="B58" s="100"/>
      <c r="C58" s="100"/>
      <c r="D58" s="100"/>
      <c r="E58" s="100"/>
      <c r="F58" s="100"/>
      <c r="G58" s="100"/>
      <c r="H58" s="100"/>
      <c r="I58" s="100"/>
    </row>
    <row r="59" spans="1:9">
      <c r="A59" s="100"/>
      <c r="B59" s="98"/>
      <c r="C59" s="101" t="s">
        <v>135</v>
      </c>
      <c r="D59" s="101"/>
      <c r="E59" s="98"/>
      <c r="F59" s="98"/>
      <c r="G59" s="98"/>
      <c r="H59" s="100"/>
      <c r="I59" s="100"/>
    </row>
    <row r="60" spans="1:9">
      <c r="A60" s="100"/>
      <c r="B60" s="98" t="s">
        <v>115</v>
      </c>
      <c r="C60" s="98"/>
      <c r="D60" s="98"/>
      <c r="E60" s="98"/>
      <c r="F60" s="98"/>
      <c r="G60" s="98"/>
      <c r="H60" s="100"/>
      <c r="I60" s="100"/>
    </row>
    <row r="61" spans="1:9">
      <c r="A61" s="100"/>
      <c r="B61" s="101" t="s">
        <v>136</v>
      </c>
      <c r="C61" s="98"/>
      <c r="D61" s="98"/>
      <c r="E61" s="98"/>
      <c r="F61" s="98"/>
      <c r="G61" s="98"/>
      <c r="H61" s="100"/>
      <c r="I61" s="100"/>
    </row>
    <row r="62" spans="1:9">
      <c r="A62" s="100"/>
      <c r="B62" s="98" t="s">
        <v>137</v>
      </c>
      <c r="C62" s="98"/>
      <c r="D62" s="98"/>
      <c r="E62" s="98"/>
      <c r="F62" s="98"/>
      <c r="G62" s="98"/>
      <c r="H62" s="100"/>
      <c r="I62" s="100"/>
    </row>
    <row r="63" spans="1:9">
      <c r="A63" s="100"/>
      <c r="B63" s="100"/>
      <c r="C63" s="100"/>
      <c r="D63" s="100"/>
      <c r="E63" s="100"/>
      <c r="F63" s="100"/>
      <c r="G63" s="100"/>
      <c r="H63" s="100"/>
      <c r="I63" s="100"/>
    </row>
    <row r="64" spans="1:9">
      <c r="A64" s="100"/>
      <c r="B64" s="98" t="s">
        <v>138</v>
      </c>
      <c r="C64" s="98"/>
      <c r="D64" s="98"/>
      <c r="E64" s="98"/>
      <c r="F64" s="100"/>
      <c r="G64" s="100"/>
      <c r="H64" s="100"/>
      <c r="I64" s="100"/>
    </row>
    <row r="65" spans="1:9">
      <c r="A65" s="100"/>
      <c r="B65" s="98" t="s">
        <v>139</v>
      </c>
      <c r="C65" s="98"/>
      <c r="D65" s="98"/>
      <c r="E65" s="98"/>
      <c r="F65" s="100"/>
      <c r="G65" s="100"/>
      <c r="H65" s="100"/>
      <c r="I65" s="100"/>
    </row>
    <row r="66" spans="1:9">
      <c r="A66" s="100"/>
      <c r="B66" s="98"/>
      <c r="C66" s="105"/>
      <c r="D66" s="98"/>
      <c r="E66" s="98"/>
      <c r="F66" s="100"/>
      <c r="G66" s="100"/>
      <c r="H66" s="100"/>
      <c r="I66" s="100"/>
    </row>
    <row r="67" spans="1:9">
      <c r="A67" s="100"/>
      <c r="B67" s="101" t="s">
        <v>140</v>
      </c>
      <c r="C67" s="98"/>
      <c r="D67" s="98"/>
      <c r="E67" s="98"/>
      <c r="F67" s="100"/>
      <c r="G67" s="100"/>
      <c r="H67" s="100"/>
      <c r="I67" s="100"/>
    </row>
    <row r="68" spans="1:9">
      <c r="A68" s="100"/>
      <c r="B68" s="101"/>
      <c r="C68" s="98"/>
      <c r="D68" s="101"/>
      <c r="E68" s="98"/>
      <c r="F68" s="100"/>
      <c r="G68" s="100"/>
      <c r="H68" s="100"/>
      <c r="I68" s="100"/>
    </row>
    <row r="69" spans="1:9">
      <c r="A69" s="100"/>
      <c r="B69" s="98" t="s">
        <v>141</v>
      </c>
      <c r="C69" s="98"/>
      <c r="D69" s="98"/>
      <c r="E69" s="98"/>
      <c r="F69" s="100"/>
      <c r="G69" s="100"/>
      <c r="H69" s="100"/>
      <c r="I69" s="100"/>
    </row>
    <row r="70" spans="1:9">
      <c r="A70" s="100"/>
      <c r="B70" s="98" t="s">
        <v>142</v>
      </c>
      <c r="C70" s="98"/>
      <c r="D70" s="98"/>
      <c r="E70" s="98"/>
      <c r="F70" s="100"/>
      <c r="G70" s="100"/>
      <c r="H70" s="100"/>
      <c r="I70" s="100"/>
    </row>
    <row r="71" spans="1:9">
      <c r="A71" s="100"/>
      <c r="B71" s="98" t="s">
        <v>143</v>
      </c>
      <c r="C71" s="98"/>
      <c r="D71" s="98"/>
      <c r="E71" s="98"/>
      <c r="F71" s="100"/>
      <c r="G71" s="100"/>
      <c r="H71" s="100"/>
      <c r="I71" s="100"/>
    </row>
    <row r="72" spans="1:9">
      <c r="A72" s="100"/>
      <c r="B72" s="98" t="s">
        <v>144</v>
      </c>
      <c r="C72" s="98"/>
      <c r="D72" s="98"/>
      <c r="E72" s="98"/>
      <c r="F72" s="100"/>
      <c r="G72" s="100"/>
      <c r="H72" s="100"/>
      <c r="I72" s="100"/>
    </row>
    <row r="73" spans="1:9">
      <c r="A73" s="100"/>
      <c r="B73" s="98" t="s">
        <v>145</v>
      </c>
      <c r="C73" s="98"/>
      <c r="D73" s="98"/>
      <c r="E73" s="98"/>
      <c r="F73" s="100"/>
      <c r="G73" s="100"/>
      <c r="H73" s="100"/>
      <c r="I73" s="100"/>
    </row>
    <row r="74" spans="1:9">
      <c r="A74" s="100"/>
      <c r="B74" s="352" t="s">
        <v>146</v>
      </c>
      <c r="C74" s="353"/>
      <c r="D74" s="353"/>
      <c r="E74" s="353"/>
      <c r="F74" s="100"/>
      <c r="G74" s="100"/>
      <c r="H74" s="100"/>
      <c r="I74" s="100"/>
    </row>
    <row r="75" spans="1:9">
      <c r="A75" s="100"/>
      <c r="B75" s="101" t="s">
        <v>147</v>
      </c>
      <c r="C75" s="98"/>
      <c r="D75" s="98"/>
      <c r="E75" s="98"/>
      <c r="F75" s="100"/>
      <c r="G75" s="100"/>
      <c r="H75" s="100"/>
      <c r="I75" s="100"/>
    </row>
    <row r="76" spans="1:9">
      <c r="A76" s="100"/>
      <c r="B76" s="98" t="s">
        <v>162</v>
      </c>
      <c r="C76" s="98"/>
      <c r="D76" s="98"/>
      <c r="E76" s="98"/>
      <c r="F76" s="100"/>
      <c r="G76" s="100"/>
      <c r="H76" s="100"/>
      <c r="I76" s="100"/>
    </row>
    <row r="77" spans="1:9">
      <c r="A77" s="100"/>
      <c r="B77" s="98" t="s">
        <v>115</v>
      </c>
      <c r="C77" s="98"/>
      <c r="D77" s="98"/>
      <c r="E77" s="98"/>
      <c r="F77" s="100"/>
      <c r="G77" s="100"/>
      <c r="H77" s="100"/>
      <c r="I77" s="100"/>
    </row>
    <row r="78" spans="1:9">
      <c r="A78" s="100"/>
      <c r="B78" s="100"/>
      <c r="C78" s="100"/>
      <c r="D78" s="100"/>
      <c r="E78" s="100"/>
      <c r="F78" s="100"/>
      <c r="G78" s="100"/>
      <c r="H78" s="100"/>
      <c r="I78" s="100"/>
    </row>
    <row r="79" spans="1:9">
      <c r="A79" s="100"/>
      <c r="B79" s="101" t="s">
        <v>148</v>
      </c>
      <c r="C79" s="98"/>
      <c r="D79" s="98"/>
      <c r="E79" s="98"/>
      <c r="F79" s="100"/>
      <c r="G79" s="100"/>
      <c r="H79" s="100"/>
      <c r="I79" s="100"/>
    </row>
    <row r="80" spans="1:9">
      <c r="A80" s="100"/>
      <c r="B80" s="98" t="s">
        <v>149</v>
      </c>
      <c r="C80" s="98"/>
      <c r="D80" s="98"/>
      <c r="E80" s="98"/>
      <c r="F80" s="98"/>
      <c r="G80" s="98"/>
      <c r="H80" s="98"/>
      <c r="I80" s="98"/>
    </row>
    <row r="81" spans="1:9">
      <c r="A81" s="100"/>
      <c r="B81" s="100"/>
      <c r="C81" s="100"/>
      <c r="D81" s="100"/>
      <c r="E81" s="100"/>
      <c r="F81" s="100"/>
      <c r="G81" s="100"/>
      <c r="H81" s="100"/>
      <c r="I81" s="100"/>
    </row>
    <row r="82" spans="1:9">
      <c r="A82" s="100"/>
      <c r="B82" s="101" t="s">
        <v>150</v>
      </c>
      <c r="C82" s="98"/>
      <c r="D82" s="98"/>
      <c r="E82" s="98"/>
      <c r="F82" s="98"/>
      <c r="G82" s="98"/>
      <c r="H82" s="98"/>
      <c r="I82" s="98"/>
    </row>
    <row r="83" spans="1:9">
      <c r="A83" s="100"/>
      <c r="B83" s="100"/>
      <c r="C83" s="100"/>
      <c r="D83" s="100"/>
      <c r="E83" s="100"/>
      <c r="F83" s="100"/>
      <c r="G83" s="100"/>
      <c r="H83" s="100"/>
      <c r="I83" s="100"/>
    </row>
    <row r="84" spans="1:9">
      <c r="A84" s="100"/>
      <c r="B84" s="354" t="s">
        <v>151</v>
      </c>
      <c r="C84" s="354"/>
      <c r="D84" s="354"/>
      <c r="E84" s="354"/>
      <c r="F84" s="354"/>
      <c r="G84" s="354"/>
      <c r="H84" s="354"/>
      <c r="I84" s="354"/>
    </row>
    <row r="85" spans="1:9" ht="3.75" customHeight="1">
      <c r="A85" s="100"/>
      <c r="B85" s="100"/>
      <c r="C85" s="100"/>
      <c r="D85" s="100"/>
      <c r="E85" s="100"/>
      <c r="F85" s="100"/>
      <c r="G85" s="100"/>
      <c r="H85" s="100"/>
      <c r="I85" s="100"/>
    </row>
    <row r="86" spans="1:9">
      <c r="A86" s="100"/>
      <c r="B86" s="101" t="s">
        <v>152</v>
      </c>
      <c r="C86" s="98"/>
      <c r="D86" s="98"/>
      <c r="E86" s="98"/>
      <c r="F86" s="98"/>
      <c r="G86" s="98"/>
      <c r="H86" s="98"/>
      <c r="I86" s="98"/>
    </row>
    <row r="87" spans="1:9">
      <c r="A87" s="100"/>
      <c r="B87" s="101"/>
      <c r="C87" s="98"/>
      <c r="D87" s="98"/>
      <c r="E87" s="98"/>
      <c r="F87" s="98"/>
      <c r="G87" s="98"/>
      <c r="H87" s="98"/>
      <c r="I87" s="98"/>
    </row>
    <row r="88" spans="1:9">
      <c r="A88" s="100"/>
      <c r="B88" s="104" t="s">
        <v>153</v>
      </c>
      <c r="C88" s="98"/>
      <c r="D88" s="98"/>
      <c r="E88" s="98"/>
      <c r="F88" s="98"/>
      <c r="G88" s="98"/>
      <c r="H88" s="98"/>
      <c r="I88" s="98"/>
    </row>
    <row r="89" spans="1:9">
      <c r="A89" s="100"/>
      <c r="B89" s="100"/>
      <c r="C89" s="100"/>
      <c r="D89" s="100"/>
      <c r="E89" s="100"/>
      <c r="F89" s="100"/>
      <c r="G89" s="100"/>
      <c r="H89" s="100"/>
      <c r="I89" s="100"/>
    </row>
    <row r="90" spans="1:9" ht="1.5" customHeight="1">
      <c r="A90" s="100"/>
      <c r="B90" s="100"/>
      <c r="C90" s="100"/>
      <c r="D90" s="100"/>
      <c r="E90" s="100"/>
      <c r="F90" s="100"/>
      <c r="G90" s="100"/>
      <c r="H90" s="100"/>
      <c r="I90" s="100"/>
    </row>
    <row r="91" spans="1:9">
      <c r="A91" s="100"/>
      <c r="B91" s="101" t="s">
        <v>154</v>
      </c>
      <c r="C91" s="98"/>
      <c r="D91" s="98"/>
      <c r="E91" s="98"/>
      <c r="F91" s="98"/>
      <c r="G91" s="98"/>
      <c r="H91" s="98"/>
      <c r="I91" s="98"/>
    </row>
    <row r="92" spans="1:9">
      <c r="A92" s="100"/>
      <c r="B92" s="101"/>
      <c r="C92" s="98"/>
      <c r="D92" s="98"/>
      <c r="E92" s="98"/>
      <c r="F92" s="98"/>
      <c r="G92" s="98"/>
      <c r="H92" s="98"/>
      <c r="I92" s="98"/>
    </row>
    <row r="93" spans="1:9">
      <c r="A93" s="100"/>
      <c r="B93" s="98" t="s">
        <v>155</v>
      </c>
      <c r="C93" s="98"/>
      <c r="D93" s="98"/>
      <c r="E93" s="98"/>
      <c r="F93" s="98"/>
      <c r="G93" s="98"/>
      <c r="H93" s="98"/>
      <c r="I93" s="98"/>
    </row>
    <row r="94" spans="1:9">
      <c r="A94" s="100"/>
      <c r="B94" s="98" t="s">
        <v>156</v>
      </c>
      <c r="C94" s="98"/>
      <c r="D94" s="98"/>
      <c r="E94" s="98"/>
      <c r="F94" s="98"/>
      <c r="G94" s="98"/>
      <c r="H94" s="98"/>
      <c r="I94" s="98"/>
    </row>
    <row r="95" spans="1:9">
      <c r="A95" s="100"/>
      <c r="B95" s="98" t="s">
        <v>157</v>
      </c>
      <c r="C95" s="98"/>
      <c r="D95" s="98"/>
      <c r="E95" s="98"/>
      <c r="F95" s="98"/>
      <c r="G95" s="98"/>
      <c r="H95" s="98"/>
      <c r="I95" s="98"/>
    </row>
    <row r="96" spans="1:9">
      <c r="A96" s="98"/>
      <c r="B96" s="104" t="s">
        <v>158</v>
      </c>
      <c r="C96" s="98"/>
      <c r="D96" s="98"/>
      <c r="E96" s="98"/>
      <c r="F96" s="98"/>
      <c r="G96" s="98"/>
      <c r="H96" s="98"/>
      <c r="I96" s="98"/>
    </row>
    <row r="97" spans="1:9">
      <c r="A97" s="100"/>
      <c r="B97" s="100"/>
      <c r="C97" s="100"/>
      <c r="D97" s="100"/>
      <c r="E97" s="100"/>
      <c r="F97" s="100"/>
      <c r="G97" s="100"/>
      <c r="H97" s="100"/>
      <c r="I97" s="100"/>
    </row>
    <row r="98" spans="1:9">
      <c r="A98" s="100"/>
      <c r="B98" s="100"/>
      <c r="C98" s="100"/>
      <c r="D98" s="100"/>
      <c r="E98" s="100"/>
      <c r="F98" s="100"/>
      <c r="G98" s="100"/>
      <c r="H98" s="100"/>
      <c r="I98" s="100"/>
    </row>
    <row r="99" spans="1:9">
      <c r="A99" s="100"/>
      <c r="B99" s="100"/>
      <c r="C99" s="100"/>
      <c r="D99" s="100"/>
      <c r="E99" s="100"/>
      <c r="F99" s="100"/>
      <c r="G99" s="100"/>
      <c r="H99" s="100"/>
      <c r="I99" s="100"/>
    </row>
    <row r="100" spans="1:9">
      <c r="A100" s="98"/>
      <c r="B100" s="100"/>
      <c r="C100" s="106" t="s">
        <v>159</v>
      </c>
      <c r="G100" s="107"/>
    </row>
    <row r="101" spans="1:9">
      <c r="A101" s="100"/>
      <c r="B101" s="108"/>
      <c r="C101" s="100"/>
    </row>
    <row r="102" spans="1:9">
      <c r="A102" s="100"/>
      <c r="C102" s="100"/>
    </row>
    <row r="103" spans="1:9">
      <c r="A103" s="98"/>
      <c r="I103" s="98"/>
    </row>
  </sheetData>
  <mergeCells count="15">
    <mergeCell ref="B8:I8"/>
    <mergeCell ref="B9:I9"/>
    <mergeCell ref="A1:I1"/>
    <mergeCell ref="A2:I2"/>
    <mergeCell ref="A3:I3"/>
    <mergeCell ref="A4:I4"/>
    <mergeCell ref="A5:I5"/>
    <mergeCell ref="B7:I7"/>
    <mergeCell ref="B40:F40"/>
    <mergeCell ref="B74:E74"/>
    <mergeCell ref="B84:I84"/>
    <mergeCell ref="B10:I10"/>
    <mergeCell ref="B14:G14"/>
    <mergeCell ref="B29:I29"/>
    <mergeCell ref="B32:F32"/>
  </mergeCells>
  <phoneticPr fontId="2" type="noConversion"/>
  <pageMargins left="0.75" right="0.75" top="1" bottom="1" header="0.5" footer="0.5"/>
  <pageSetup paperSize="9" scale="89" orientation="portrait" verticalDpi="300" r:id="rId1"/>
  <headerFooter alignWithMargins="0"/>
  <rowBreaks count="1" manualBreakCount="1">
    <brk id="5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Дефект</vt:lpstr>
      <vt:lpstr>_ЛРВ</vt:lpstr>
      <vt:lpstr>_РС</vt:lpstr>
      <vt:lpstr>транспорт</vt:lpstr>
      <vt:lpstr>Исходные данные</vt:lpstr>
      <vt:lpstr>Форма</vt:lpstr>
      <vt:lpstr>Лист2</vt:lpstr>
      <vt:lpstr>_ЛРВ!Заголовки_для_печати</vt:lpstr>
      <vt:lpstr>_РС!Заголовки_для_печати</vt:lpstr>
      <vt:lpstr>Дефект!Заголовки_для_печати</vt:lpstr>
      <vt:lpstr>Дефект!Область_печати</vt:lpstr>
      <vt:lpstr>'Исходные данные'!Область_печати</vt:lpstr>
      <vt:lpstr>Лист2!Область_печати</vt:lpstr>
      <vt:lpstr>транспорт!Область_печати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ЛОКАЛЬНАЯ РЕСУРСНАЯ ВЕДОМОСТЬ</dc:title>
  <dc:creator>ICHTFB</dc:creator>
  <cp:lastModifiedBy>Пользователь</cp:lastModifiedBy>
  <cp:lastPrinted>2022-04-18T17:04:49Z</cp:lastPrinted>
  <dcterms:created xsi:type="dcterms:W3CDTF">2008-02-01T06:52:42Z</dcterms:created>
  <dcterms:modified xsi:type="dcterms:W3CDTF">2022-08-01T05:57:19Z</dcterms:modified>
</cp:coreProperties>
</file>