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192" tabRatio="745" firstSheet="37" activeTab="47"/>
  </bookViews>
  <sheets>
    <sheet name="bv_abc4" sheetId="37" r:id="rId1"/>
    <sheet name="МАТЕР" sheetId="11" r:id="rId2"/>
    <sheet name="bv_abc4 (2)" sheetId="39" r:id="rId3"/>
    <sheet name="МАТЕР (2)" sheetId="40" r:id="rId4"/>
    <sheet name="bv_abc4 (3)" sheetId="41" r:id="rId5"/>
    <sheet name="МАТЕР (3)" sheetId="42" r:id="rId6"/>
    <sheet name="bv_abc4 (4)" sheetId="43" r:id="rId7"/>
    <sheet name="МАТЕР (4)" sheetId="44" r:id="rId8"/>
    <sheet name="bv_abc4 (5)" sheetId="45" r:id="rId9"/>
    <sheet name="МАТЕР (5)" sheetId="46" r:id="rId10"/>
    <sheet name="bv_abc4 (6)" sheetId="47" r:id="rId11"/>
    <sheet name="МАТЕР (7)" sheetId="50" r:id="rId12"/>
    <sheet name="bv_abc4 (7)" sheetId="48" r:id="rId13"/>
    <sheet name="МАТЕР (6)" sheetId="49" r:id="rId14"/>
    <sheet name="bv_abc4 (8)" sheetId="52" r:id="rId15"/>
    <sheet name="МАТЕР (9)" sheetId="53" r:id="rId16"/>
    <sheet name="bv_abc4 (9)" sheetId="54" r:id="rId17"/>
    <sheet name="МАТЕР (10)" sheetId="55" r:id="rId18"/>
    <sheet name="bv_abc4 (10)" sheetId="57" r:id="rId19"/>
    <sheet name="МАТЕР (11)" sheetId="58" r:id="rId20"/>
    <sheet name="bv_abc4 (11)" sheetId="59" r:id="rId21"/>
    <sheet name="МАТЕР (12)" sheetId="60" r:id="rId22"/>
    <sheet name="bv_abc4 (12)" sheetId="61" r:id="rId23"/>
    <sheet name="МАТЕР (13)" sheetId="62" r:id="rId24"/>
    <sheet name="bv_abc4 (13)" sheetId="63" r:id="rId25"/>
    <sheet name="МАТЕР (14)" sheetId="64" r:id="rId26"/>
    <sheet name="bv_abc4 (14)" sheetId="65" r:id="rId27"/>
    <sheet name="МАТЕР (15)" sheetId="66" r:id="rId28"/>
    <sheet name="bv_abc4 (15)" sheetId="67" r:id="rId29"/>
    <sheet name="МАТЕР (16)" sheetId="68" r:id="rId30"/>
    <sheet name="bv_abc4 (16)" sheetId="69" r:id="rId31"/>
    <sheet name="МАТЕР (17)" sheetId="70" r:id="rId32"/>
    <sheet name="bv_abc4 (17)" sheetId="71" r:id="rId33"/>
    <sheet name="МАТЕР (18)" sheetId="72" r:id="rId34"/>
    <sheet name="bv_abc4 (18)" sheetId="73" r:id="rId35"/>
    <sheet name="МАТЕР (8)" sheetId="74" r:id="rId36"/>
    <sheet name="bv_abc4 (19)" sheetId="75" r:id="rId37"/>
    <sheet name="МАТЕР (19)" sheetId="76" r:id="rId38"/>
    <sheet name="bv_abc4 (20)" sheetId="77" r:id="rId39"/>
    <sheet name="МАТЕР (20)" sheetId="78" r:id="rId40"/>
    <sheet name="bv_abc4 (21)" sheetId="79" r:id="rId41"/>
    <sheet name="МАТЕР (21)" sheetId="80" r:id="rId42"/>
    <sheet name="bv_abc4 (22)" sheetId="81" r:id="rId43"/>
    <sheet name="МАТЕР (22)" sheetId="82" r:id="rId44"/>
    <sheet name="bv_abc4 (23)" sheetId="83" r:id="rId45"/>
    <sheet name="МАТЕР (23)" sheetId="84" r:id="rId46"/>
    <sheet name="bv_abc4 (24)" sheetId="85" r:id="rId47"/>
    <sheet name="МАТЕР (24)" sheetId="86" r:id="rId48"/>
    <sheet name="Лист1" sheetId="7" state="hidden" r:id="rId49"/>
    <sheet name="всп форма" sheetId="8" state="hidden" r:id="rId50"/>
  </sheets>
  <externalReferences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</externalReferences>
  <definedNames>
    <definedName name="_xlnm._FilterDatabase" localSheetId="1" hidden="1">МАТЕР!#REF!</definedName>
    <definedName name="_xlnm._FilterDatabase" localSheetId="17" hidden="1">'МАТЕР (10)'!#REF!</definedName>
    <definedName name="_xlnm._FilterDatabase" localSheetId="19" hidden="1">'МАТЕР (11)'!#REF!</definedName>
    <definedName name="_xlnm._FilterDatabase" localSheetId="21" hidden="1">'МАТЕР (12)'!#REF!</definedName>
    <definedName name="_xlnm._FilterDatabase" localSheetId="23" hidden="1">'МАТЕР (13)'!#REF!</definedName>
    <definedName name="_xlnm._FilterDatabase" localSheetId="25" hidden="1">'МАТЕР (14)'!#REF!</definedName>
    <definedName name="_xlnm._FilterDatabase" localSheetId="27" hidden="1">'МАТЕР (15)'!#REF!</definedName>
    <definedName name="_xlnm._FilterDatabase" localSheetId="29" hidden="1">'МАТЕР (16)'!#REF!</definedName>
    <definedName name="_xlnm._FilterDatabase" localSheetId="31" hidden="1">'МАТЕР (17)'!#REF!</definedName>
    <definedName name="_xlnm._FilterDatabase" localSheetId="33" hidden="1">'МАТЕР (18)'!#REF!</definedName>
    <definedName name="_xlnm._FilterDatabase" localSheetId="37" hidden="1">'МАТЕР (19)'!#REF!</definedName>
    <definedName name="_xlnm._FilterDatabase" localSheetId="3" hidden="1">'МАТЕР (2)'!#REF!</definedName>
    <definedName name="_xlnm._FilterDatabase" localSheetId="39" hidden="1">'МАТЕР (20)'!#REF!</definedName>
    <definedName name="_xlnm._FilterDatabase" localSheetId="41" hidden="1">'МАТЕР (21)'!#REF!</definedName>
    <definedName name="_xlnm._FilterDatabase" localSheetId="5" hidden="1">'МАТЕР (3)'!#REF!</definedName>
    <definedName name="_xlnm._FilterDatabase" localSheetId="7" hidden="1">'МАТЕР (4)'!#REF!</definedName>
    <definedName name="_xlnm._FilterDatabase" localSheetId="9" hidden="1">'МАТЕР (5)'!#REF!</definedName>
    <definedName name="_xlnm._FilterDatabase" localSheetId="13" hidden="1">'МАТЕР (6)'!#REF!</definedName>
    <definedName name="_xlnm._FilterDatabase" localSheetId="11" hidden="1">'МАТЕР (7)'!#REF!</definedName>
    <definedName name="_xlnm._FilterDatabase" localSheetId="35" hidden="1">'МАТЕР (8)'!#REF!</definedName>
    <definedName name="_xlnm._FilterDatabase" localSheetId="15" hidden="1">'МАТЕР (9)'!#REF!</definedName>
    <definedName name="_xlnm.Print_Titles" localSheetId="0">bv_abc4!$14:$14</definedName>
    <definedName name="_xlnm.Print_Titles" localSheetId="18">'bv_abc4 (10)'!$14:$14</definedName>
    <definedName name="_xlnm.Print_Titles" localSheetId="20">'bv_abc4 (11)'!$14:$14</definedName>
    <definedName name="_xlnm.Print_Titles" localSheetId="22">'bv_abc4 (12)'!$14:$14</definedName>
    <definedName name="_xlnm.Print_Titles" localSheetId="24">'bv_abc4 (13)'!$14:$14</definedName>
    <definedName name="_xlnm.Print_Titles" localSheetId="26">'bv_abc4 (14)'!$14:$14</definedName>
    <definedName name="_xlnm.Print_Titles" localSheetId="28">'bv_abc4 (15)'!$14:$14</definedName>
    <definedName name="_xlnm.Print_Titles" localSheetId="30">'bv_abc4 (16)'!$14:$14</definedName>
    <definedName name="_xlnm.Print_Titles" localSheetId="32">'bv_abc4 (17)'!$14:$14</definedName>
    <definedName name="_xlnm.Print_Titles" localSheetId="34">'bv_abc4 (18)'!$14:$14</definedName>
    <definedName name="_xlnm.Print_Titles" localSheetId="36">'bv_abc4 (19)'!$14:$14</definedName>
    <definedName name="_xlnm.Print_Titles" localSheetId="2">'bv_abc4 (2)'!$14:$14</definedName>
    <definedName name="_xlnm.Print_Titles" localSheetId="38">'bv_abc4 (20)'!$14:$14</definedName>
    <definedName name="_xlnm.Print_Titles" localSheetId="40">'bv_abc4 (21)'!$14:$14</definedName>
    <definedName name="_xlnm.Print_Titles" localSheetId="42">'bv_abc4 (22)'!$14:$14</definedName>
    <definedName name="_xlnm.Print_Titles" localSheetId="44">'bv_abc4 (23)'!$14:$14</definedName>
    <definedName name="_xlnm.Print_Titles" localSheetId="46">'bv_abc4 (24)'!$14:$14</definedName>
    <definedName name="_xlnm.Print_Titles" localSheetId="4">'bv_abc4 (3)'!$14:$14</definedName>
    <definedName name="_xlnm.Print_Titles" localSheetId="6">'bv_abc4 (4)'!$14:$14</definedName>
    <definedName name="_xlnm.Print_Titles" localSheetId="8">'bv_abc4 (5)'!$14:$14</definedName>
    <definedName name="_xlnm.Print_Titles" localSheetId="10">'bv_abc4 (6)'!$14:$14</definedName>
    <definedName name="_xlnm.Print_Titles" localSheetId="12">'bv_abc4 (7)'!$14:$14</definedName>
    <definedName name="_xlnm.Print_Titles" localSheetId="14">'bv_abc4 (8)'!$14:$14</definedName>
    <definedName name="_xlnm.Print_Titles" localSheetId="16">'bv_abc4 (9)'!$14:$14</definedName>
    <definedName name="_xlnm.Print_Titles" localSheetId="1">МАТЕР!$11:$11</definedName>
    <definedName name="_xlnm.Print_Titles" localSheetId="17">'МАТЕР (10)'!$11:$11</definedName>
    <definedName name="_xlnm.Print_Titles" localSheetId="19">'МАТЕР (11)'!$11:$11</definedName>
    <definedName name="_xlnm.Print_Titles" localSheetId="21">'МАТЕР (12)'!$11:$11</definedName>
    <definedName name="_xlnm.Print_Titles" localSheetId="23">'МАТЕР (13)'!$11:$11</definedName>
    <definedName name="_xlnm.Print_Titles" localSheetId="25">'МАТЕР (14)'!$11:$11</definedName>
    <definedName name="_xlnm.Print_Titles" localSheetId="27">'МАТЕР (15)'!$11:$11</definedName>
    <definedName name="_xlnm.Print_Titles" localSheetId="29">'МАТЕР (16)'!$11:$11</definedName>
    <definedName name="_xlnm.Print_Titles" localSheetId="31">'МАТЕР (17)'!$11:$11</definedName>
    <definedName name="_xlnm.Print_Titles" localSheetId="33">'МАТЕР (18)'!$11:$11</definedName>
    <definedName name="_xlnm.Print_Titles" localSheetId="37">'МАТЕР (19)'!$11:$11</definedName>
    <definedName name="_xlnm.Print_Titles" localSheetId="3">'МАТЕР (2)'!$11:$11</definedName>
    <definedName name="_xlnm.Print_Titles" localSheetId="39">'МАТЕР (20)'!$11:$11</definedName>
    <definedName name="_xlnm.Print_Titles" localSheetId="41">'МАТЕР (21)'!$11:$11</definedName>
    <definedName name="_xlnm.Print_Titles" localSheetId="43">'МАТЕР (22)'!$11:$11</definedName>
    <definedName name="_xlnm.Print_Titles" localSheetId="45">'МАТЕР (23)'!$11:$11</definedName>
    <definedName name="_xlnm.Print_Titles" localSheetId="47">'МАТЕР (24)'!$11:$11</definedName>
    <definedName name="_xlnm.Print_Titles" localSheetId="5">'МАТЕР (3)'!$11:$11</definedName>
    <definedName name="_xlnm.Print_Titles" localSheetId="7">'МАТЕР (4)'!$11:$11</definedName>
    <definedName name="_xlnm.Print_Titles" localSheetId="9">'МАТЕР (5)'!$11:$11</definedName>
    <definedName name="_xlnm.Print_Titles" localSheetId="13">'МАТЕР (6)'!$11:$11</definedName>
    <definedName name="_xlnm.Print_Titles" localSheetId="11">'МАТЕР (7)'!$11:$11</definedName>
    <definedName name="_xlnm.Print_Titles" localSheetId="35">'МАТЕР (8)'!$11:$11</definedName>
    <definedName name="_xlnm.Print_Titles" localSheetId="15">'МАТЕР (9)'!$11:$11</definedName>
    <definedName name="_xlnm.Print_Area" localSheetId="42">'bv_abc4 (22)'!$A$1:$F$64</definedName>
    <definedName name="_xlnm.Print_Area" localSheetId="44">'bv_abc4 (23)'!$A$1:$F$64</definedName>
    <definedName name="_xlnm.Print_Area" localSheetId="46">'bv_abc4 (24)'!$A$1:$F$66</definedName>
    <definedName name="_xlnm.Print_Area" localSheetId="49">'всп форма'!$B$1:$E$28</definedName>
    <definedName name="_xlnm.Print_Area" localSheetId="48">Лист1!$A$1:$F$29</definedName>
  </definedNames>
  <calcPr calcId="125725"/>
</workbook>
</file>

<file path=xl/calcChain.xml><?xml version="1.0" encoding="utf-8"?>
<calcChain xmlns="http://schemas.openxmlformats.org/spreadsheetml/2006/main">
  <c r="D17" i="86"/>
  <c r="D18" s="1"/>
  <c r="B4"/>
  <c r="B2"/>
  <c r="D17" i="84" l="1"/>
  <c r="D18" s="1"/>
  <c r="B4"/>
  <c r="B2"/>
  <c r="D17" i="82" l="1"/>
  <c r="D18" s="1"/>
  <c r="B4"/>
  <c r="B2"/>
  <c r="D32" i="80" l="1"/>
  <c r="D31"/>
  <c r="D30"/>
  <c r="D29"/>
  <c r="D28"/>
  <c r="D27"/>
  <c r="D26"/>
  <c r="D22"/>
  <c r="D21"/>
  <c r="D17"/>
  <c r="D18" s="1"/>
  <c r="A4"/>
  <c r="A2"/>
  <c r="F30" i="79"/>
  <c r="F28"/>
  <c r="E27"/>
  <c r="F32" s="1"/>
  <c r="F33"/>
  <c r="F26"/>
  <c r="F25"/>
  <c r="F24"/>
  <c r="F22"/>
  <c r="F20"/>
  <c r="F19"/>
  <c r="E16"/>
  <c r="F17" s="1"/>
  <c r="F39" s="1"/>
  <c r="D32" i="78"/>
  <c r="D31"/>
  <c r="D30"/>
  <c r="D29"/>
  <c r="D28"/>
  <c r="D27"/>
  <c r="D26"/>
  <c r="D22"/>
  <c r="D21"/>
  <c r="D17"/>
  <c r="D18" s="1"/>
  <c r="A4"/>
  <c r="A2"/>
  <c r="F32" i="77"/>
  <c r="F30"/>
  <c r="F28"/>
  <c r="E27"/>
  <c r="F34" s="1"/>
  <c r="F33"/>
  <c r="F26"/>
  <c r="F25"/>
  <c r="F24"/>
  <c r="F22"/>
  <c r="F20"/>
  <c r="F19"/>
  <c r="E16"/>
  <c r="F17" s="1"/>
  <c r="F39" s="1"/>
  <c r="F29" i="79"/>
  <c r="F31"/>
  <c r="F29" i="77"/>
  <c r="F31"/>
  <c r="D32" i="76"/>
  <c r="D31"/>
  <c r="D30"/>
  <c r="D29"/>
  <c r="D28"/>
  <c r="D27"/>
  <c r="D26"/>
  <c r="D22"/>
  <c r="D21"/>
  <c r="D17"/>
  <c r="D18" s="1"/>
  <c r="A4"/>
  <c r="A2"/>
  <c r="F30" i="75"/>
  <c r="F28"/>
  <c r="E27"/>
  <c r="F32" s="1"/>
  <c r="F33"/>
  <c r="F26"/>
  <c r="F24"/>
  <c r="E23"/>
  <c r="F25"/>
  <c r="F22"/>
  <c r="F20"/>
  <c r="F19"/>
  <c r="E16"/>
  <c r="F17"/>
  <c r="F39" s="1"/>
  <c r="D32" i="74"/>
  <c r="D31"/>
  <c r="D30"/>
  <c r="D29"/>
  <c r="D28"/>
  <c r="D27"/>
  <c r="D26"/>
  <c r="D22"/>
  <c r="D21"/>
  <c r="D17"/>
  <c r="D18" s="1"/>
  <c r="A4"/>
  <c r="A2"/>
  <c r="F32" i="73"/>
  <c r="F30"/>
  <c r="E27"/>
  <c r="F34" s="1"/>
  <c r="F33"/>
  <c r="F26"/>
  <c r="E23"/>
  <c r="F24" s="1"/>
  <c r="F25"/>
  <c r="F22"/>
  <c r="F20"/>
  <c r="F19"/>
  <c r="E16"/>
  <c r="F17"/>
  <c r="D32" i="72"/>
  <c r="D31"/>
  <c r="D30"/>
  <c r="D29"/>
  <c r="D28"/>
  <c r="D27"/>
  <c r="D26"/>
  <c r="D22"/>
  <c r="D21"/>
  <c r="D17"/>
  <c r="D18" s="1"/>
  <c r="A4"/>
  <c r="A2"/>
  <c r="F32" i="71"/>
  <c r="F28"/>
  <c r="E27"/>
  <c r="F34" s="1"/>
  <c r="F33"/>
  <c r="F26"/>
  <c r="F25"/>
  <c r="F24"/>
  <c r="F22"/>
  <c r="F20"/>
  <c r="F19"/>
  <c r="F17"/>
  <c r="F39"/>
  <c r="E16"/>
  <c r="D32" i="70"/>
  <c r="D31"/>
  <c r="D30"/>
  <c r="D29"/>
  <c r="D28"/>
  <c r="D27"/>
  <c r="D26"/>
  <c r="D22"/>
  <c r="D21"/>
  <c r="D17"/>
  <c r="D18"/>
  <c r="A4"/>
  <c r="A2"/>
  <c r="E27" i="69"/>
  <c r="F34"/>
  <c r="E23"/>
  <c r="F26"/>
  <c r="F22"/>
  <c r="F20"/>
  <c r="F19"/>
  <c r="F17"/>
  <c r="E16"/>
  <c r="D32" i="68"/>
  <c r="D31"/>
  <c r="D30"/>
  <c r="D29"/>
  <c r="D28"/>
  <c r="D27"/>
  <c r="D26"/>
  <c r="D22"/>
  <c r="D21"/>
  <c r="D18"/>
  <c r="D17"/>
  <c r="A4"/>
  <c r="A2"/>
  <c r="F28" i="67"/>
  <c r="E27"/>
  <c r="F30" s="1"/>
  <c r="F24"/>
  <c r="E23"/>
  <c r="F26" s="1"/>
  <c r="F22"/>
  <c r="F20"/>
  <c r="F19"/>
  <c r="E16"/>
  <c r="F17"/>
  <c r="F39"/>
  <c r="D32" i="66"/>
  <c r="D31"/>
  <c r="D30"/>
  <c r="D29"/>
  <c r="D28"/>
  <c r="D27"/>
  <c r="D26"/>
  <c r="D22"/>
  <c r="D21"/>
  <c r="D17"/>
  <c r="D18"/>
  <c r="A4"/>
  <c r="A2"/>
  <c r="E27" i="65"/>
  <c r="F34"/>
  <c r="F26"/>
  <c r="F25"/>
  <c r="F24"/>
  <c r="F22"/>
  <c r="F20"/>
  <c r="F19"/>
  <c r="E16"/>
  <c r="F17"/>
  <c r="D32" i="64"/>
  <c r="D31"/>
  <c r="D30"/>
  <c r="D29"/>
  <c r="D28"/>
  <c r="D27"/>
  <c r="D26"/>
  <c r="D22"/>
  <c r="D21"/>
  <c r="D18"/>
  <c r="D17"/>
  <c r="A4"/>
  <c r="A2"/>
  <c r="F28" i="63"/>
  <c r="E27"/>
  <c r="F30" s="1"/>
  <c r="F26"/>
  <c r="F25"/>
  <c r="F24"/>
  <c r="F22"/>
  <c r="F20"/>
  <c r="F19"/>
  <c r="E16"/>
  <c r="F17" s="1"/>
  <c r="F39" s="1"/>
  <c r="D32" i="62"/>
  <c r="D31"/>
  <c r="D30"/>
  <c r="D29"/>
  <c r="D28"/>
  <c r="D27"/>
  <c r="D26"/>
  <c r="D22"/>
  <c r="D21"/>
  <c r="D17"/>
  <c r="D18"/>
  <c r="A4"/>
  <c r="A2"/>
  <c r="F28" i="61"/>
  <c r="E27"/>
  <c r="F30" s="1"/>
  <c r="F26"/>
  <c r="F24"/>
  <c r="E23"/>
  <c r="F25"/>
  <c r="F22"/>
  <c r="F20"/>
  <c r="F19"/>
  <c r="E16"/>
  <c r="F17"/>
  <c r="F39"/>
  <c r="D32" i="60"/>
  <c r="D31"/>
  <c r="D30"/>
  <c r="D29"/>
  <c r="D28"/>
  <c r="D27"/>
  <c r="D26"/>
  <c r="D22"/>
  <c r="D21"/>
  <c r="D18"/>
  <c r="D17"/>
  <c r="A4"/>
  <c r="A2"/>
  <c r="F30" i="59"/>
  <c r="F28"/>
  <c r="E27"/>
  <c r="F32" s="1"/>
  <c r="F26"/>
  <c r="F25"/>
  <c r="F24"/>
  <c r="F22"/>
  <c r="F20"/>
  <c r="F19"/>
  <c r="E16"/>
  <c r="F17" s="1"/>
  <c r="F39" s="1"/>
  <c r="D32" i="58"/>
  <c r="D31"/>
  <c r="D30"/>
  <c r="D29"/>
  <c r="D28"/>
  <c r="D27"/>
  <c r="D26"/>
  <c r="D22"/>
  <c r="D21"/>
  <c r="D18"/>
  <c r="D17"/>
  <c r="A4"/>
  <c r="A2"/>
  <c r="F30" i="57"/>
  <c r="F28"/>
  <c r="E27"/>
  <c r="F32" s="1"/>
  <c r="F26"/>
  <c r="F25"/>
  <c r="F24"/>
  <c r="F22"/>
  <c r="F20"/>
  <c r="F19"/>
  <c r="E16"/>
  <c r="F17" s="1"/>
  <c r="F39" s="1"/>
  <c r="D32" i="55"/>
  <c r="D31"/>
  <c r="D30"/>
  <c r="D29"/>
  <c r="D28"/>
  <c r="D27"/>
  <c r="D26"/>
  <c r="D22"/>
  <c r="D21"/>
  <c r="D18"/>
  <c r="D17"/>
  <c r="A4"/>
  <c r="A2"/>
  <c r="F30" i="54"/>
  <c r="F28"/>
  <c r="E27"/>
  <c r="F32" s="1"/>
  <c r="F26"/>
  <c r="F25"/>
  <c r="F24"/>
  <c r="F22"/>
  <c r="F20"/>
  <c r="F19"/>
  <c r="E16"/>
  <c r="F17" s="1"/>
  <c r="F39" s="1"/>
  <c r="D32" i="53"/>
  <c r="D31"/>
  <c r="D30"/>
  <c r="D29"/>
  <c r="D28"/>
  <c r="D27"/>
  <c r="D26"/>
  <c r="D22"/>
  <c r="D21"/>
  <c r="D17"/>
  <c r="D18"/>
  <c r="A4"/>
  <c r="A2"/>
  <c r="F30" i="52"/>
  <c r="F28"/>
  <c r="E27"/>
  <c r="F32" s="1"/>
  <c r="F33"/>
  <c r="F26"/>
  <c r="F24"/>
  <c r="E23"/>
  <c r="F25"/>
  <c r="F22"/>
  <c r="F20"/>
  <c r="F19"/>
  <c r="E16"/>
  <c r="F17"/>
  <c r="F39" s="1"/>
  <c r="D32" i="50"/>
  <c r="D31"/>
  <c r="D30"/>
  <c r="D29"/>
  <c r="D28"/>
  <c r="D27"/>
  <c r="D26"/>
  <c r="D22"/>
  <c r="D21"/>
  <c r="D17"/>
  <c r="D18"/>
  <c r="A4"/>
  <c r="A2"/>
  <c r="D32" i="49"/>
  <c r="D31"/>
  <c r="D30"/>
  <c r="D29"/>
  <c r="D28"/>
  <c r="D27"/>
  <c r="D26"/>
  <c r="D22"/>
  <c r="D21"/>
  <c r="D18"/>
  <c r="D17"/>
  <c r="A4"/>
  <c r="A2"/>
  <c r="F30" i="48"/>
  <c r="E27"/>
  <c r="F28" s="1"/>
  <c r="F26"/>
  <c r="F25"/>
  <c r="F24"/>
  <c r="F22"/>
  <c r="F20"/>
  <c r="F19"/>
  <c r="E16"/>
  <c r="F17" s="1"/>
  <c r="F39" s="1"/>
  <c r="E27" i="47"/>
  <c r="F34"/>
  <c r="F26"/>
  <c r="F25"/>
  <c r="F24"/>
  <c r="F22"/>
  <c r="F20"/>
  <c r="F19"/>
  <c r="E16"/>
  <c r="F17"/>
  <c r="F29" i="75"/>
  <c r="F31"/>
  <c r="F29" i="73"/>
  <c r="F31"/>
  <c r="F29" i="71"/>
  <c r="F31"/>
  <c r="F25" i="69"/>
  <c r="F29"/>
  <c r="F31"/>
  <c r="F33"/>
  <c r="F24"/>
  <c r="F39"/>
  <c r="F28"/>
  <c r="F30"/>
  <c r="F32"/>
  <c r="F29" i="67"/>
  <c r="F31"/>
  <c r="F29" i="65"/>
  <c r="F31"/>
  <c r="F33"/>
  <c r="F28"/>
  <c r="F39"/>
  <c r="F30"/>
  <c r="F32"/>
  <c r="F29" i="63"/>
  <c r="F31"/>
  <c r="F29" i="61"/>
  <c r="F31"/>
  <c r="F29" i="59"/>
  <c r="F31"/>
  <c r="F29" i="57"/>
  <c r="F31"/>
  <c r="F29" i="54"/>
  <c r="F31"/>
  <c r="F29" i="52"/>
  <c r="F31"/>
  <c r="F29" i="48"/>
  <c r="F31"/>
  <c r="F29" i="47"/>
  <c r="F31"/>
  <c r="F33"/>
  <c r="F28"/>
  <c r="F39" s="1"/>
  <c r="F30"/>
  <c r="F32"/>
  <c r="D32" i="46"/>
  <c r="D31"/>
  <c r="D30"/>
  <c r="D29"/>
  <c r="D28"/>
  <c r="D27"/>
  <c r="D26"/>
  <c r="D22"/>
  <c r="D21"/>
  <c r="D17"/>
  <c r="D18" s="1"/>
  <c r="A4"/>
  <c r="A2"/>
  <c r="F28" i="45"/>
  <c r="E27"/>
  <c r="F34" s="1"/>
  <c r="F26"/>
  <c r="F25"/>
  <c r="F24"/>
  <c r="F22"/>
  <c r="F20"/>
  <c r="F19"/>
  <c r="E16"/>
  <c r="F17" s="1"/>
  <c r="F39" s="1"/>
  <c r="F29"/>
  <c r="F31"/>
  <c r="D32" i="44"/>
  <c r="D31"/>
  <c r="D30"/>
  <c r="D29"/>
  <c r="D28"/>
  <c r="D27"/>
  <c r="D26"/>
  <c r="D22"/>
  <c r="D21"/>
  <c r="D17"/>
  <c r="D18"/>
  <c r="A4"/>
  <c r="A2"/>
  <c r="F28" i="43"/>
  <c r="E27"/>
  <c r="F30" s="1"/>
  <c r="F33"/>
  <c r="F26"/>
  <c r="F25"/>
  <c r="F24"/>
  <c r="F22"/>
  <c r="F20"/>
  <c r="F19"/>
  <c r="E16"/>
  <c r="F17" s="1"/>
  <c r="F39" s="1"/>
  <c r="D32" i="42"/>
  <c r="D31"/>
  <c r="D30"/>
  <c r="D29"/>
  <c r="D28"/>
  <c r="D27"/>
  <c r="D26"/>
  <c r="D22"/>
  <c r="D21"/>
  <c r="D18"/>
  <c r="D17"/>
  <c r="A4"/>
  <c r="A2"/>
  <c r="F28" i="41"/>
  <c r="E27"/>
  <c r="F30" s="1"/>
  <c r="F24"/>
  <c r="E23"/>
  <c r="F26" s="1"/>
  <c r="F22"/>
  <c r="F20"/>
  <c r="F19"/>
  <c r="E16"/>
  <c r="F17"/>
  <c r="F39"/>
  <c r="D32" i="40"/>
  <c r="D31"/>
  <c r="D30"/>
  <c r="D29"/>
  <c r="D28"/>
  <c r="D27"/>
  <c r="D26"/>
  <c r="D22"/>
  <c r="D21"/>
  <c r="D18"/>
  <c r="D17"/>
  <c r="A4"/>
  <c r="A2"/>
  <c r="F30" i="39"/>
  <c r="F28"/>
  <c r="E27"/>
  <c r="F32" s="1"/>
  <c r="F26"/>
  <c r="F25"/>
  <c r="F24"/>
  <c r="F22"/>
  <c r="F20"/>
  <c r="F19"/>
  <c r="E16"/>
  <c r="F17" s="1"/>
  <c r="F39" s="1"/>
  <c r="E27" i="37"/>
  <c r="E23"/>
  <c r="E16"/>
  <c r="F24"/>
  <c r="A4" i="11"/>
  <c r="F28" i="37"/>
  <c r="F17"/>
  <c r="F26"/>
  <c r="D32" i="11"/>
  <c r="F22" i="37"/>
  <c r="F20"/>
  <c r="D21" i="11"/>
  <c r="C4" i="8"/>
  <c r="F19" i="37"/>
  <c r="A2" i="11"/>
  <c r="D12" i="8"/>
  <c r="F25" i="37"/>
  <c r="D26" i="11" s="1"/>
  <c r="F29" i="37"/>
  <c r="D22" i="11" s="1"/>
  <c r="F34" i="37"/>
  <c r="D31" i="11" s="1"/>
  <c r="F30" i="37"/>
  <c r="D27" i="11" s="1"/>
  <c r="F33" i="37"/>
  <c r="D30" i="11" s="1"/>
  <c r="F31" i="37"/>
  <c r="D28" i="11" s="1"/>
  <c r="F32" i="37"/>
  <c r="D29" i="11" s="1"/>
  <c r="D11" i="7"/>
  <c r="D15" i="8" s="1"/>
  <c r="D12" i="7"/>
  <c r="D13" i="8" s="1"/>
  <c r="F39" i="37"/>
  <c r="D17" i="11" s="1"/>
  <c r="F29" i="41"/>
  <c r="F31"/>
  <c r="F29" i="39"/>
  <c r="F31"/>
  <c r="F29" i="43"/>
  <c r="F31"/>
  <c r="D18" i="11" l="1"/>
  <c r="D7" i="7"/>
  <c r="D14" i="8" s="1"/>
  <c r="D16" s="1"/>
  <c r="D17" s="1"/>
  <c r="F39" i="73"/>
  <c r="F33" i="45"/>
  <c r="F32"/>
  <c r="F34" i="48"/>
  <c r="F34" i="41"/>
  <c r="F34" i="43"/>
  <c r="F30" i="45"/>
  <c r="F33" i="48"/>
  <c r="F32"/>
  <c r="F34" i="61"/>
  <c r="F34" i="63"/>
  <c r="F34" i="67"/>
  <c r="F30" i="71"/>
  <c r="F28" i="73"/>
  <c r="F34" i="75"/>
  <c r="F34" i="79"/>
  <c r="F34" i="39"/>
  <c r="F25" i="41"/>
  <c r="F33"/>
  <c r="F32"/>
  <c r="F32" i="43"/>
  <c r="F34" i="52"/>
  <c r="F34" i="54"/>
  <c r="F34" i="57"/>
  <c r="F34" i="59"/>
  <c r="F33" i="61"/>
  <c r="F32"/>
  <c r="F33" i="63"/>
  <c r="F32"/>
  <c r="F25" i="67"/>
  <c r="F33"/>
  <c r="F32"/>
  <c r="F33" i="39"/>
  <c r="F33" i="54"/>
  <c r="F33" i="57"/>
  <c r="F33" i="59"/>
  <c r="D19" i="8" l="1"/>
  <c r="D18"/>
  <c r="D21" l="1"/>
  <c r="D22" s="1"/>
  <c r="D20"/>
</calcChain>
</file>

<file path=xl/sharedStrings.xml><?xml version="1.0" encoding="utf-8"?>
<sst xmlns="http://schemas.openxmlformats.org/spreadsheetml/2006/main" count="3662" uniqueCount="222">
  <si>
    <t>СУМ</t>
  </si>
  <si>
    <t>100М2</t>
  </si>
  <si>
    <t>3. Прочие затраты производственного характера (без затрат на временные здания и сооружения, дополнительных затрат при производстве работ в зимнее время)</t>
  </si>
  <si>
    <t xml:space="preserve">4. Затраты по данным ПОС (ШНК 4.01.16-04 п.4.16) </t>
  </si>
  <si>
    <t>Форма N 5</t>
  </si>
  <si>
    <t>(наименование стройки)</t>
  </si>
  <si>
    <t>(локальная ресурсная смета)</t>
  </si>
  <si>
    <t xml:space="preserve">                   </t>
  </si>
  <si>
    <t xml:space="preserve">на </t>
  </si>
  <si>
    <t>(наименование работ и затрат, наименование объекта)</t>
  </si>
  <si>
    <t>Основание:</t>
  </si>
  <si>
    <t>N п.п.</t>
  </si>
  <si>
    <t>Шифр номера нормативов и коды ресурсов</t>
  </si>
  <si>
    <t>Наименование работ и затрат</t>
  </si>
  <si>
    <t>Единица измерения</t>
  </si>
  <si>
    <t xml:space="preserve">Количество </t>
  </si>
  <si>
    <t>на. ед. измерения</t>
  </si>
  <si>
    <t>по проектным данным</t>
  </si>
  <si>
    <t>1</t>
  </si>
  <si>
    <t>1.1</t>
  </si>
  <si>
    <t>ЗАТРАТЫ ТРУДА РАБОЧИХ-СТРОИТЕЛЕЙ</t>
  </si>
  <si>
    <t>ЧЕЛ.-Ч</t>
  </si>
  <si>
    <t>МАШ.-Ч</t>
  </si>
  <si>
    <t>Т</t>
  </si>
  <si>
    <t>2</t>
  </si>
  <si>
    <t>М3</t>
  </si>
  <si>
    <t>3</t>
  </si>
  <si>
    <t>4</t>
  </si>
  <si>
    <t>5</t>
  </si>
  <si>
    <t>6</t>
  </si>
  <si>
    <t>7</t>
  </si>
  <si>
    <t>4.1</t>
  </si>
  <si>
    <t>кабельно-проводниковая продукция</t>
  </si>
  <si>
    <t>транспортные затраты на кабельно-проводниковую продукцию</t>
  </si>
  <si>
    <t>ИТОГО ПО ЛОКАЛЬНОЙ РЕСУРСНОЙ ВЕДОМОСТИ:</t>
  </si>
  <si>
    <t>ТРУДОВЫЕ РЕСУРСЫ</t>
  </si>
  <si>
    <t>СТРОИТЕЛЬНЫЕ МАШИНЫ И МЕХАНИЗМЫ</t>
  </si>
  <si>
    <t>N п/п</t>
  </si>
  <si>
    <t>Наименование материалов и конструкций</t>
  </si>
  <si>
    <t>Количество</t>
  </si>
  <si>
    <t>Ресурсы по нормам ШНК</t>
  </si>
  <si>
    <t>ЗАТРАТЫ ТРУДА</t>
  </si>
  <si>
    <t>ИТОГО ПО ТРУДОВЫМ РЕСУРСАМ (БЕЗ МАШИНИСТОВ)</t>
  </si>
  <si>
    <t>ИТОГО ПО СТРОИТЕЛЬНЫМ МАШИНАМ</t>
  </si>
  <si>
    <t>СТРОИТЕЛЬНЫЕ МАТЕРИАЛЫ, ИЗДЕЛИЯ И ДЕТАЛИ</t>
  </si>
  <si>
    <t>ИТОГО ПО МАТЕРИАЛЬНЫМ РЕСУРСАМ</t>
  </si>
  <si>
    <t>ОБЪЕКТ:</t>
  </si>
  <si>
    <t xml:space="preserve"> </t>
  </si>
  <si>
    <t>Нормативная трудоемкость объекта (Т)</t>
  </si>
  <si>
    <t>чел/час</t>
  </si>
  <si>
    <t>Среднегодовая заработная плата строителей по региону в расчете на месяц, определенная на основе статистических данных за предыдущие 12 месяцев, тыс.сум./месяц (Змс)</t>
  </si>
  <si>
    <t>тыс.сум /месяц</t>
  </si>
  <si>
    <t>час</t>
  </si>
  <si>
    <t>Коэффициент учета размера отчислений на соцстрах (Ксс)</t>
  </si>
  <si>
    <t>коэфф.</t>
  </si>
  <si>
    <t>Затраты на эксплуатацию машин и механизмов (Сэм)</t>
  </si>
  <si>
    <t>тыс.сум</t>
  </si>
  <si>
    <t>Затраты на строительные материалы, изделия  (См)</t>
  </si>
  <si>
    <t>ресурсы по проекту</t>
  </si>
  <si>
    <t>Затраты на оборудование, мебель и инвентарь (Со)</t>
  </si>
  <si>
    <t>Транспортные затраты на материалы</t>
  </si>
  <si>
    <t>%</t>
  </si>
  <si>
    <t>Прочие затраты производственного характера:</t>
  </si>
  <si>
    <t>1. Временные здания и сооружения</t>
  </si>
  <si>
    <t>2. Зимнее удорожание</t>
  </si>
  <si>
    <t>Затраты на доставку оборудования и отчисления в пенсионный и дорожный фонд, экологический налог (ШНК 4.01.16-04 п. 5.5.)</t>
  </si>
  <si>
    <t>Кредитная линия (в соответствии с обоснованным  расчетом )</t>
  </si>
  <si>
    <t>Коэфициент риска</t>
  </si>
  <si>
    <t>Прочие затраты и расходы подрядчика (Пп)</t>
  </si>
  <si>
    <t>Прочие затраты заказчика (ШНК 4.01.6-04 п4.18) (Пз в денежном выражении)</t>
  </si>
  <si>
    <t>Прочие затраты заказчика (ШНК 4.01.6-04 п4.18)  (Пз в % выражении)</t>
  </si>
  <si>
    <t>Затраты на страхование строительства объектов</t>
  </si>
  <si>
    <t xml:space="preserve">                                                                                             </t>
  </si>
  <si>
    <t>СТАРТОВАЯ   СТОИМОСТЬ ОБЪЕКТА В ТЕКУЩИХ   ЦЕНАХ.</t>
  </si>
  <si>
    <t xml:space="preserve">   </t>
  </si>
  <si>
    <t>№№ ПП</t>
  </si>
  <si>
    <t xml:space="preserve">НАИМЕНОВАНИЕ ЗАТРАТ </t>
  </si>
  <si>
    <t>Цена</t>
  </si>
  <si>
    <t>(тыс.сум)</t>
  </si>
  <si>
    <t>ЗАТРАТЫ НА ОБОРУДОВАНИЕ, МЕБЕЛЬ И ИНВЕНТАРЬ</t>
  </si>
  <si>
    <t>ЗАТРАТЫ НА СТРОИТЕЛЬНЫЕ МАТЕРИАЛЫ, ИЗДЕЛИЯ И КОНСТРУКЦИИ</t>
  </si>
  <si>
    <t>ЗАТРАТЫ НА ОСНОВНУЮ ЗАРАБОТНУЮ ПЛАТУ С УЧЕТОМ НАЧИСЛЕНИЙ НА СОЦИАЛЬНОЕ СТРАХОВАНИЕ</t>
  </si>
  <si>
    <t>ЗАТРАТЫ НА ЭКСПЛУАТАЦИЮ МАШИН И МЕХАНИЗМОВ</t>
  </si>
  <si>
    <t>ПРОЧИЕ ЗАТРАТЫ ПРОИЗВОДСТВЕННОГО ХАРАКТЕРА</t>
  </si>
  <si>
    <t>ПРОЧИЕ ЗАТРАТЫ И РАСХОДЫ ПОДРЯДЧИКА</t>
  </si>
  <si>
    <t>ЗАТРАТЫ НА СТРАХОВАНИЕ СТРОИТЕЛЬСТВА ОБЪЕКТОВ</t>
  </si>
  <si>
    <t>ПРОЧИЕ ЗАТРАТЫ И РАСХОДЫ ЗАКАЗЧИКА</t>
  </si>
  <si>
    <t>ЗАТРАТЫ НА ПОКРЫТИЕ РИСКА, ОПРЕДЕЛЯЕМОГО ИСХОДЯ ИЗ ПРОГНОЗИРУЕМОГО ИНДЕКСА РОСТА ЦЕН В СТРОИТЕЛЬСТВЕ НА ОЧЕРЕДНОЙ ГОД</t>
  </si>
  <si>
    <t>И Т О Г О  СТОИМОСТЬ СТРОИТЕЛЬСТВА В ТЕКУЩИХ ЦЕНАХ</t>
  </si>
  <si>
    <t>И Т О Г О  СТОИМОСТЬ СТРОИТЕЛЬСТВА В ТЕКУЩИХ ЦЕНАХ С НДС</t>
  </si>
  <si>
    <t>ЗАКАЗЧИК</t>
  </si>
  <si>
    <t>ИСПОЛНИТЕЛЬ</t>
  </si>
  <si>
    <t>___________________</t>
  </si>
  <si>
    <t>МП</t>
  </si>
  <si>
    <t>5.1</t>
  </si>
  <si>
    <t>Среднегодовой фонд рабочего времени в часах по данным Министерства труда и социальной защиты населения Республики Узбекистан (Ф)</t>
  </si>
  <si>
    <t>М2</t>
  </si>
  <si>
    <t>3.1</t>
  </si>
  <si>
    <t>Е311-050-01</t>
  </si>
  <si>
    <t>ПОГРУЗОЧНО-РАЗГРУЗОЧНЫЕ РАБОТЫ ПРИ АВТОМОБИЛЬНЫХ ПЕРЕВОЗКАХ. МУСОР СТРОИТЕЛЬНЫЙ С ПОГРУЗКОЙ ВРУЧНУЮ: ПОГРУЗКА</t>
  </si>
  <si>
    <t>Е66-24-1</t>
  </si>
  <si>
    <t>РАЗБОРКА ТЕПЛОВОЙ ИЗОЛЯЦИИ ИЗ: ПЛИТ, СЕГМЕНТОВ И СКОРЛУП</t>
  </si>
  <si>
    <t>2.1</t>
  </si>
  <si>
    <t>2.2</t>
  </si>
  <si>
    <t>4.2</t>
  </si>
  <si>
    <t>4.3</t>
  </si>
  <si>
    <t>5.2</t>
  </si>
  <si>
    <t>5.3</t>
  </si>
  <si>
    <t>33404</t>
  </si>
  <si>
    <t>ЛЕНТА СТАЛЬНАЯ УПАКОВОЧНАЯ, МЯГКАЯ, НОРМАЛЬНОЙ ТОЧНОСТИ 0,7Х20-50 ММ</t>
  </si>
  <si>
    <t xml:space="preserve">ЛОКАЛЬНАЯ РЕСУРСНАЯ СМЕТА </t>
  </si>
  <si>
    <t>МАСТИКА КЛЕЯЩАЯ МОРОЗОСТОЙКАЯ БИТУМНО-МАСЛЯНАЯ МБ-50</t>
  </si>
  <si>
    <t>32124</t>
  </si>
  <si>
    <t>ЛАК БТ-577</t>
  </si>
  <si>
    <t>31226</t>
  </si>
  <si>
    <t>БИТУМЫ НЕФТЯНЫЕ СТРОИТЕЛЬНЫЕ ИЗОЛЯЦИОННЫЕ БНИ-IV-3, БНИ-IV, БНИ-V</t>
  </si>
  <si>
    <t>30101</t>
  </si>
  <si>
    <t>ФОЛЬГОИЗОЛ (ТФП)</t>
  </si>
  <si>
    <t>28405</t>
  </si>
  <si>
    <t>Е2601-054-01</t>
  </si>
  <si>
    <t>163</t>
  </si>
  <si>
    <t>АВТОМОБИЛИ-САМОСВАЛЫ ГРУЗОПОДЪЕМНОСТЬЮ ДО 10 Т</t>
  </si>
  <si>
    <t>10М</t>
  </si>
  <si>
    <t>38570</t>
  </si>
  <si>
    <t>ПЕРЕВОЗКА ГРУЗОВ АВТОМОБИЛЕМ, РАССТОЯНИЕ ПЕРЕВОЗКИ 25 КМ, КЛАСС ГРУЗА 1</t>
  </si>
  <si>
    <t>Е310-1025</t>
  </si>
  <si>
    <t>ОБЕРТЫВАНИЕ ПОВЕРХНОСТИ ИЗОЛЯЦИИ РУЛОННЫМИ МАТЕРИАЛАМИ НАСУХО С ПРОКЛЕЙКОЙ ШВОВ</t>
  </si>
  <si>
    <t>5.4</t>
  </si>
  <si>
    <t>5.5</t>
  </si>
  <si>
    <t>5.6</t>
  </si>
  <si>
    <t>5.7</t>
  </si>
  <si>
    <t>КАЛЬК. ТТЭ</t>
  </si>
  <si>
    <t>ПРОВОЛОКА Д-1,2 ММ</t>
  </si>
  <si>
    <t>КГ</t>
  </si>
  <si>
    <t>АВТОМОБИЛИ БОРТОВЫЕ ГРУЗОПОДЪЕМНОСТЬЮ ДО 5 Т</t>
  </si>
  <si>
    <t>ИЗОЛЯЦИЯ ТРУБОПРОВОДОВ Д-159 ММ МАТАМИ ПРОШИВНЫМИ Т.40 ММ</t>
  </si>
  <si>
    <t xml:space="preserve">МАТЫ ПРОШИВНЫЕ </t>
  </si>
  <si>
    <t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t>
  </si>
  <si>
    <t>ВОССТАНОВЛЕНИЕ ТЕПЛОИЗОЛЯЦИИ ТЕПЛОВЫХ СЕТЕЙ ПО АДРЕСУ: АВИСОЗЛАР-2 КИРИШ 1-8 ИХК-3 ДАН ИХК-7 ГАЧА (Д-159 ММ L-310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</si>
  <si>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№16-6-1</t>
    </r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</si>
  <si>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16-6-2</t>
    </r>
  </si>
  <si>
    <t xml:space="preserve"> ВОССТАНОВЛЕНИЕ ТЕПЛОИЗОЛЯЦИИ ТЕПЛОВЫХ СЕТЕЙ ПО АДРЕСУ:АВИАСОЗЛАР-2 КИРИШ 1-6 ИХК-12 ДАН ИХК-14 ГАЧА  (Д-108 ММ L-286 П.М.)</t>
  </si>
  <si>
    <t>ИЗОЛЯЦИЯ ТРУБОПРОВОДОВ Д-108 ММ МАТАМИ ПРОШИВНЫМИ Т.30 ММ</t>
  </si>
  <si>
    <t>МАТЫ ПРОШИВНЫЕ</t>
  </si>
  <si>
    <t>ЛОКАЛЬНАЯ РЕСУРСНАЯ ВЕДОМОСТЬ</t>
  </si>
  <si>
    <t>ВОССТАНОВЛЕНИЕ ТЕПЛОИЗОЛЯЦИИ ТЕПЛОВЫХ СЕТЕЙ ПО АДРЕСУ: АВИАСОЗЛАР-4 КИРИШ 2-14 ПУТ-2-14 ДАН ИК-11 ГАЧА (Д-159 ММ L-470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</si>
  <si>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16-6-4 </t>
    </r>
  </si>
  <si>
    <t>ВОССТАНОВЛЕНИЕ ТЕПЛОИЗОЛЯЦИИ ТЕПЛОВЫХ СЕТЕЙ ПО АДРЕСУ: АВИАСОЗЛАР-4 КИРИШ 2-27 ИХК-2 ДАН ИК-3 ГАЧА (Д-219 ММ L-180 П.М.)</t>
  </si>
  <si>
    <t>ИЗОЛЯЦИЯ ТРУБОПРОВОДОВ Д-219 ММ МАТАМИ ПРОШИВНЫМИ  Т.40 ММ</t>
  </si>
  <si>
    <t>14820</t>
  </si>
  <si>
    <t>ЛЕНТА БАНДАЖНАЯ</t>
  </si>
  <si>
    <t>М</t>
  </si>
  <si>
    <r>
      <t xml:space="preserve">ЛОКАЛЬНАЯ РЕСУРСНАЯ ВЕДОМОСТЬ </t>
    </r>
    <r>
      <rPr>
        <sz val="12"/>
        <rFont val="Times New Roman Cyr"/>
        <charset val="204"/>
      </rPr>
      <t>№16-6-7</t>
    </r>
  </si>
  <si>
    <t>ВОССТАНОВЛЕНИЕ ТЕПЛОИЗОЛЯЦИИ ТЕПЛОВЫХ СЕТЕЙ ПО АДРЕСУ: АВИАСОЗЛАР-4 КИРИШ 2-14 ИК-6 ДАН ИХК-22 ГАЧА (Д-159 ММ L-450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</si>
  <si>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№16-6-8</t>
    </r>
  </si>
  <si>
    <t>ВОССТАНОВЛЕНИЕ ТЕПЛОИЗОЛЯЦИИ ТЕПЛОВЫХ СЕТЕЙ ПО АДРЕСУ: АВИАСОЗЛАР-Я КИРИШ Р-2-4 ИХК-4 ДАН ИХК-6 ГАЧА (Д-159 ММ L-320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</si>
  <si>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16-6-9</t>
    </r>
  </si>
  <si>
    <t>ВОССТАНОВЛЕНИЕ ТЕПЛОИЗОЛЯЦИИ ТЕПЛОВЫХ СЕТЕЙ ПО АДРЕСУ: АВИАСОЗЛАР-1 КИРИШ 1-15 ИК-11 ДАН ИК-17 ГАЧА (Д-219 ММ L-454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</si>
  <si>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№16-6-10</t>
    </r>
  </si>
  <si>
    <t>ВОССТАНОВЛЕНИЕ ТЕПЛОИЗОЛЯЦИИ ТЕПЛОВЫХ СЕТЕЙ ПО АДРЕСУ: АВИАСОЗЛАР-1 КИРИШ 1-13 ДАН ТВ-4 ГАЧА (Д-159 ММ L-300 П.М.)</t>
  </si>
  <si>
    <r>
      <t xml:space="preserve">ЛОКАЛЬНАЯ РЕСУРСНАЯ ВЕДОМОСТЬ </t>
    </r>
    <r>
      <rPr>
        <sz val="12"/>
        <rFont val="Times New Roman Cyr"/>
        <charset val="204"/>
      </rPr>
      <t>№ 16-6-11</t>
    </r>
  </si>
  <si>
    <t>ВОССТАНОВЛЕНИЕ ТЕПЛОИЗОЛЯЦИИ ТЕПЛОВЫХ СЕТЕЙ ПО АДРЕСУ:ОХАНГРАБО КУЧАСИ КИРИШ 3-7 ЧАПГА ИХК-44 ДАН ИХК-46 ГАЧА (Д-159 ММ L-240 П.М.)</t>
  </si>
  <si>
    <r>
      <t>ЛОКАЛЬНАЯ РЕСУРСНАЯ ВЕДОМОСТЬ</t>
    </r>
    <r>
      <rPr>
        <sz val="12"/>
        <rFont val="Times New Roman Cyr"/>
        <charset val="204"/>
      </rPr>
      <t xml:space="preserve"> № 16-6-12</t>
    </r>
  </si>
  <si>
    <t>ВОССТАНОВЛЕНИЕ ТЕПЛОИЗОЛЯЦИИ ТЕПЛОВЫХ СЕТЕЙ ПО АДРЕСУ: ОХАНГРАБО КУЧАСИ КИРИШ 3-7 ЧАПГА ИХК 56 ДАН ИК-22 ГАЧА(Д-159 ММ L-550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</si>
  <si>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16-6-13</t>
    </r>
  </si>
  <si>
    <t xml:space="preserve"> ВОССТАНОВЛЕНИЕ ТЕПЛОИЗОЛЯЦИИ ТЕПЛОВЫХ СЕТЕЙ ПО АДРЕСУ: ОХАНГРАБО КУЧАСИ КИРИШ 3-7 ЧАПГА ИХК-46 ДАН ИК-48 ГАЧА (Д-108 ММ L-210 П.М.)</t>
  </si>
  <si>
    <r>
      <t xml:space="preserve">ЛОКАЛЬНАЯ РЕСУРСНАЯ ВЕДОМОСТЬ </t>
    </r>
    <r>
      <rPr>
        <sz val="12"/>
        <rFont val="Times New Roman Cyr"/>
        <charset val="204"/>
      </rPr>
      <t>№ 16-6-14</t>
    </r>
  </si>
  <si>
    <t>ВОССТАНОВЛЕНИЕ ТЕПЛОИЗОЛЯЦИИ ТЕПЛОВЫХ СЕТЕЙ ПО АДРЕСУ: МУМТОЗ КУЧАСИ КИРИШ 1-6 ТУГРИГА Н-10 ДАН Н-18 ГАЧА (Д-159 ММ L-760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</si>
  <si>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16-6-15</t>
    </r>
  </si>
  <si>
    <t xml:space="preserve"> ВОССТАНОВЛЕНИЕ ТЕПЛОИЗОЛЯЦИИ ТЕПЛОВЫХ СЕТЕЙ ПО АДРЕСУ: ХОВОС КУЧАСИ Л/К ХОВОС ДАН ИХК-40 ГАЧА (Д-108 ММ L-900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</si>
  <si>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16-6-16</t>
    </r>
  </si>
  <si>
    <t>ВОССТАНОВЛЕНИЕ ТЕПЛОИЗОЛЯЦИИ ТЕПЛОВЫХ СЕТЕЙ ПО АДРЕСУ: Л/К ТВРЗ ИХК-1 ДАН ИК-2 ГАЧА (Д-133 ММ L-152 П.М.)</t>
  </si>
  <si>
    <t>ИЗОЛЯЦИЯ ТРУБОПРОВОДОВ Д-133 ММ МАТАМИ ПРОШИВНЫМИ  Т. 40 ММ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</si>
  <si>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16-6-17</t>
    </r>
  </si>
  <si>
    <t>ВОССТАНОВЛЕНИЕ ТЕПЛОИЗОЛЯЦИИ ТЕПЛОВЫХ СЕТЕЙ ПО АДРЕСУ: Л/К ЯНГИОБОД ИХК-2-2 ДАН ТВ-2-3 ГАЧА (Д-133 ММ L-240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</si>
  <si>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16-6-18</t>
    </r>
  </si>
  <si>
    <t>ВОССТАНОВЛЕНИЕ ТЕПЛОИЗОЛЯЦИИ ТЕПЛОВЫХ СЕТЕЙ ПО АДРЕСУ: ЧИЛОН ОТА КУЧАСИ Л/К ЯНГИОБОДДАН ИХК-1 ГАЧА (Д-219 ММ L-136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</si>
  <si>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16-6-19</t>
    </r>
  </si>
  <si>
    <t>ВОССТАНОВЛЕНИЕ ТЕПЛОИЗОЛЯЦИИ ТЕПЛОВЫХ СЕТЕЙ ПО АДРЕСУ: Л/К ЯНГИОБОД МУРАВВАТ КУЧАСИ ИХК-1 ДАН ИК-4 ГАЧА (Д-219 ММ L-122 П.М.)</t>
  </si>
  <si>
    <r>
      <t xml:space="preserve">ЛОКАЛЬНАЯ РЕСУРСНАЯ ВЕДОМОСТЬ </t>
    </r>
    <r>
      <rPr>
        <sz val="12"/>
        <rFont val="Times New Roman Cyr"/>
        <charset val="204"/>
      </rPr>
      <t>№16-6-20</t>
    </r>
  </si>
  <si>
    <t>ВОССТАНОВЛЕНИЕ ТЕПЛОИЗОЛЯЦИИ ТЕПЛОВЫХ СЕТЕЙ ПО АДРЕСУ: АВИАСОЗЛАР-1 КИРИШ Р-2-14 ИХК-4 ДАН ИХК-10 ГАЧА (Д-159 ММ L-120 П.М.)</t>
  </si>
  <si>
    <r>
      <t xml:space="preserve">ЛОКАЛЬНАЯ РЕСУРСНАЯ ВЕДОМОСТЬ </t>
    </r>
    <r>
      <rPr>
        <sz val="12"/>
        <rFont val="Times New Roman Cyr"/>
        <charset val="204"/>
      </rPr>
      <t>№ 16-6-21</t>
    </r>
  </si>
  <si>
    <t>ВОССТАНОВЛЕНИЕ ТЕПЛОИЗОЛЯЦИИ ТЕПЛОВЫХ СЕТЕЙ ПО АДРЕСУ: АСАЛАБОД КУЧАСИ КИРИШ 6-4 ЧАПГА ИХК-1 ДАН ИХК-4 ГАЧА (Д-159 ММ L-330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</si>
  <si>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16-8-1</t>
    </r>
  </si>
  <si>
    <t xml:space="preserve"> ВОССТАНОВЛЕНИЕ ТЕПЛОИЗОЛЯЦИИ ТЕПЛОВЫХ СЕТЕЙ ПО АДРЕСУ: М-В Ц-10 ВВ М-6-37А ОТ ПУ ДО ТК-12  (Д-273 ММ L-610 П.М.)</t>
  </si>
  <si>
    <t>ИЗОЛЯЦИЯ ТРУБОПРОВОДОВ Д-273 ММ МАТАМИ ПРОШИВНЫМИ Т.40 ММ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</si>
  <si>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16-8-2</t>
    </r>
  </si>
  <si>
    <t>ВОССТАНОВЛЕНИЕ ТЕПЛОИЗОЛЯЦИИ ТЕПЛОВЫХ СЕТЕЙ ПО АДРЕСУ:М-В Ц-10 ВВ М-6-37А ОТ ТК-6 ДО ТК-12  (Д-219 ММ L-100 П.М.)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</si>
  <si>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16-6-5</t>
    </r>
  </si>
  <si>
    <t>ВОССТАНОВЛЕНИЕ ТЕПЛОВОЙ ИЗОЛЯЦИИ ТЕПЛОВЫХ СЕТЕЙ: АВИАСОЗЛАР-4 КИРИШ 2-14 ИХК-12 ДАН ИХК-14 ГАЧА (Д-159 ММ L-64 П.М., Д-108 ММ L- 265 П.М.)</t>
  </si>
  <si>
    <t>РАЗБОРКА ТЕПЛОВОЙ ИЗОЛЯЦИИ ИЗ: ПЛИТ, СЕГМЕНТОВ И СКОРЛУП (Д-159 ММ)</t>
  </si>
  <si>
    <t>РАЗБОРКА ТЕПЛОВОЙ ИЗОЛЯЦИИ ИЗ: ПЛИТ, СЕГМЕНТОВ И СКОРЛУП (Д-108 ММ)</t>
  </si>
  <si>
    <t>3.2</t>
  </si>
  <si>
    <t>64614</t>
  </si>
  <si>
    <t>ПРОВОЛОКА ДИАМЕТРОМ 1,2 ММ</t>
  </si>
  <si>
    <t>6.1</t>
  </si>
  <si>
    <t>6.2</t>
  </si>
  <si>
    <t>6.3</t>
  </si>
  <si>
    <t>ОБЕРТЫВАНИЕ ПОВЕРХНОСТИ ИЗОЛЯЦИИ РУЛОННЫМИ МАТЕРИАЛАМИ НАСУХО С ПРОКЛЕЙКОЙ ШВОВ (Д-159 ММ)</t>
  </si>
  <si>
    <t>7.1</t>
  </si>
  <si>
    <t>7.2</t>
  </si>
  <si>
    <t>2509</t>
  </si>
  <si>
    <t>7.3</t>
  </si>
  <si>
    <t>7.4</t>
  </si>
  <si>
    <t>7.5</t>
  </si>
  <si>
    <t>7.6</t>
  </si>
  <si>
    <t>7.7</t>
  </si>
  <si>
    <t>8</t>
  </si>
  <si>
    <t>ОБЕРТЫВАНИЕ ПОВЕРХНОСТИ ИЗОЛЯЦИИ РУЛОННЫМИ МАТЕРИАЛАМИ НАСУХО С ПРОКЛЕЙКОЙ ШВОВ (Д-108 ММ)</t>
  </si>
  <si>
    <t>8.1</t>
  </si>
  <si>
    <t>8.2</t>
  </si>
  <si>
    <t>8.3</t>
  </si>
  <si>
    <t>8.4</t>
  </si>
  <si>
    <t>8.5</t>
  </si>
  <si>
    <t>8.6</t>
  </si>
  <si>
    <t>8.7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</si>
  <si>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16-6-6</t>
    </r>
  </si>
  <si>
    <t>ВОССТАНОВЛЕНИЕ ТЕПЛОВОЙ ИЗОЛЯЦИИ ТЕПЛОВЫХ СЕТЕЙ: АВИАСОЗЛАР-4 КИРИШ 2-14 ИХК-25 ДАН ИХК-30 ГАЧА (Д-108 ММ L-350 П.М., Д-159 ММ L- 210 П.М.)</t>
  </si>
  <si>
    <t>ИЗОЛЯЦИЯ ТРУБОПРОВОДОВ Д-159 ММ МАТАМИ ПРОШИВНЫМИ  Т.40 ММ</t>
  </si>
  <si>
    <t>ЛОКАЛЬНАЯ РЕСУРСНАЯ СМЕТА</t>
  </si>
  <si>
    <r>
      <t>ЛОКАЛЬНАЯ РЕСУРСНАЯ ВЕДОМОСТЬ</t>
    </r>
    <r>
      <rPr>
        <sz val="12"/>
        <rFont val="Times New Roman Cyr"/>
        <family val="1"/>
        <charset val="204"/>
      </rPr>
      <t xml:space="preserve">  №  16-6-22</t>
    </r>
  </si>
  <si>
    <t>ВОССТАНОВЛЕНИЕ ТЕПЛОВОЙ ИЗОЛЯЦИИ ТЕПЛОВЫХ СЕТЕЙ: УЙСОЗЛАР КУЧАСИ КИРИШ Р-3-1 ЧАПГА ИК-8 ДАН ИК-15А ГАЧА (Д-108 ММ L-170 П.М., Д-159 ММ L-120 П.М.)</t>
  </si>
</sst>
</file>

<file path=xl/styles.xml><?xml version="1.0" encoding="utf-8"?>
<styleSheet xmlns="http://schemas.openxmlformats.org/spreadsheetml/2006/main">
  <numFmts count="12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000"/>
    <numFmt numFmtId="167" formatCode="0.00000"/>
    <numFmt numFmtId="168" formatCode="0.0000"/>
    <numFmt numFmtId="169" formatCode="0.000"/>
    <numFmt numFmtId="170" formatCode="_-* #,##0&quot;сом.&quot;_-;\-* #,##0&quot;сом.&quot;_-;_-* &quot;-&quot;&quot;сом.&quot;_-;_-@_-"/>
    <numFmt numFmtId="171" formatCode="#,##0.000"/>
    <numFmt numFmtId="172" formatCode="0.0"/>
    <numFmt numFmtId="173" formatCode="_-* #,##0.000_р_._-;\-* #,##0.000_р_._-;_-* &quot;-&quot;??_р_._-;_-@_-"/>
    <numFmt numFmtId="174" formatCode="\ #,##0.00&quot;р. &quot;;\-#,##0.00&quot;р. &quot;;&quot; -&quot;#&quot;р. &quot;;@\ "/>
    <numFmt numFmtId="175" formatCode="_-* #,##0.0000_р_._-;\-* #,##0.0000_р_._-;_-* &quot;-&quot;??_р_._-;_-@_-"/>
  </numFmts>
  <fonts count="94">
    <font>
      <sz val="10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Cyr"/>
      <family val="2"/>
      <charset val="204"/>
    </font>
    <font>
      <b/>
      <sz val="10"/>
      <name val="Arial Cyr"/>
      <charset val="204"/>
    </font>
    <font>
      <sz val="14"/>
      <name val="Arial Cyr"/>
      <family val="2"/>
      <charset val="204"/>
    </font>
    <font>
      <sz val="14"/>
      <name val="Times New Roman Cyr"/>
      <family val="1"/>
      <charset val="204"/>
    </font>
    <font>
      <b/>
      <sz val="12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charset val="204"/>
    </font>
    <font>
      <b/>
      <sz val="14"/>
      <name val="Times New Roman Cyr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 Cyr"/>
      <family val="1"/>
      <charset val="204"/>
    </font>
    <font>
      <i/>
      <u/>
      <sz val="12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Arial"/>
      <family val="2"/>
      <charset val="204"/>
    </font>
    <font>
      <b/>
      <sz val="11"/>
      <name val="Times New Roman Cyr"/>
      <charset val="204"/>
    </font>
    <font>
      <b/>
      <sz val="9"/>
      <name val="Times New Roman Cyr"/>
      <family val="1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58"/>
      <name val="Times New Roman Cyr"/>
      <charset val="204"/>
    </font>
    <font>
      <sz val="10"/>
      <color indexed="18"/>
      <name val="Times New Roman Cyr"/>
      <charset val="204"/>
    </font>
    <font>
      <sz val="9"/>
      <color indexed="20"/>
      <name val="Times New Roman Cyr"/>
      <charset val="204"/>
    </font>
    <font>
      <sz val="9"/>
      <color indexed="58"/>
      <name val="Times New Roman Cyr"/>
      <charset val="204"/>
    </font>
    <font>
      <sz val="9"/>
      <color indexed="18"/>
      <name val="Times New Roman Cyr"/>
      <charset val="204"/>
    </font>
    <font>
      <sz val="12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9"/>
      <color rgb="FF003300"/>
      <name val="Times New Roman Cyr"/>
      <charset val="204"/>
    </font>
    <font>
      <sz val="10"/>
      <color rgb="FF003300"/>
      <name val="Times New Roman Cyr"/>
      <charset val="204"/>
    </font>
    <font>
      <sz val="9"/>
      <color rgb="FF800080"/>
      <name val="Times New Roman Cyr"/>
      <charset val="204"/>
    </font>
    <font>
      <sz val="9"/>
      <color rgb="FF000080"/>
      <name val="Times New Roman Cyr"/>
      <charset val="204"/>
    </font>
    <font>
      <sz val="10"/>
      <color rgb="FF000080"/>
      <name val="Times New Roman Cyr"/>
      <charset val="204"/>
    </font>
    <font>
      <b/>
      <sz val="18"/>
      <color theme="3"/>
      <name val="Cambria"/>
      <family val="2"/>
      <charset val="204"/>
      <scheme val="maj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dashed">
        <color indexed="62"/>
      </top>
      <bottom style="hair">
        <color indexed="8"/>
      </bottom>
      <diagonal/>
    </border>
    <border>
      <left/>
      <right style="hair">
        <color indexed="8"/>
      </right>
      <top style="dashed">
        <color indexed="62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 style="hair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62"/>
      </bottom>
      <diagonal/>
    </border>
    <border>
      <left/>
      <right style="hair">
        <color indexed="8"/>
      </right>
      <top style="hair">
        <color indexed="8"/>
      </top>
      <bottom style="dashed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 style="hair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dashed">
        <color rgb="FF333399"/>
      </bottom>
      <diagonal/>
    </border>
    <border>
      <left/>
      <right style="hair">
        <color rgb="FF000000"/>
      </right>
      <top style="hair">
        <color rgb="FF000000"/>
      </top>
      <bottom style="dashed">
        <color rgb="FF333399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</borders>
  <cellStyleXfs count="4376">
    <xf numFmtId="0" fontId="0" fillId="0" borderId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71" fillId="2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71" fillId="2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71" fillId="27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71" fillId="2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71" fillId="29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30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71" fillId="30" borderId="0" applyNumberFormat="0" applyBorder="0" applyAlignment="0" applyProtection="0"/>
    <xf numFmtId="0" fontId="71" fillId="30" borderId="0" applyNumberFormat="0" applyBorder="0" applyAlignment="0" applyProtection="0"/>
    <xf numFmtId="0" fontId="71" fillId="30" borderId="0" applyNumberFormat="0" applyBorder="0" applyAlignment="0" applyProtection="0"/>
    <xf numFmtId="0" fontId="71" fillId="30" borderId="0" applyNumberFormat="0" applyBorder="0" applyAlignment="0" applyProtection="0"/>
    <xf numFmtId="0" fontId="71" fillId="30" borderId="0" applyNumberFormat="0" applyBorder="0" applyAlignment="0" applyProtection="0"/>
    <xf numFmtId="0" fontId="71" fillId="30" borderId="0" applyNumberFormat="0" applyBorder="0" applyAlignment="0" applyProtection="0"/>
    <xf numFmtId="0" fontId="71" fillId="30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5" borderId="0" applyNumberFormat="0" applyBorder="0" applyAlignment="0" applyProtection="0"/>
    <xf numFmtId="0" fontId="36" fillId="8" borderId="0" applyNumberFormat="0" applyBorder="0" applyAlignment="0" applyProtection="0"/>
    <xf numFmtId="0" fontId="36" fillId="11" borderId="0" applyNumberFormat="0" applyBorder="0" applyAlignment="0" applyProtection="0"/>
    <xf numFmtId="0" fontId="71" fillId="3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71" fillId="3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71" fillId="3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71" fillId="3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71" fillId="3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71" fillId="35" borderId="0" applyNumberFormat="0" applyBorder="0" applyAlignment="0" applyProtection="0"/>
    <xf numFmtId="0" fontId="71" fillId="35" borderId="0" applyNumberFormat="0" applyBorder="0" applyAlignment="0" applyProtection="0"/>
    <xf numFmtId="0" fontId="71" fillId="35" borderId="0" applyNumberFormat="0" applyBorder="0" applyAlignment="0" applyProtection="0"/>
    <xf numFmtId="0" fontId="71" fillId="35" borderId="0" applyNumberFormat="0" applyBorder="0" applyAlignment="0" applyProtection="0"/>
    <xf numFmtId="0" fontId="71" fillId="35" borderId="0" applyNumberFormat="0" applyBorder="0" applyAlignment="0" applyProtection="0"/>
    <xf numFmtId="0" fontId="71" fillId="35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71" fillId="36" borderId="0" applyNumberFormat="0" applyBorder="0" applyAlignment="0" applyProtection="0"/>
    <xf numFmtId="0" fontId="71" fillId="36" borderId="0" applyNumberFormat="0" applyBorder="0" applyAlignment="0" applyProtection="0"/>
    <xf numFmtId="0" fontId="71" fillId="36" borderId="0" applyNumberFormat="0" applyBorder="0" applyAlignment="0" applyProtection="0"/>
    <xf numFmtId="0" fontId="71" fillId="36" borderId="0" applyNumberFormat="0" applyBorder="0" applyAlignment="0" applyProtection="0"/>
    <xf numFmtId="0" fontId="71" fillId="36" borderId="0" applyNumberFormat="0" applyBorder="0" applyAlignment="0" applyProtection="0"/>
    <xf numFmtId="0" fontId="71" fillId="36" borderId="0" applyNumberFormat="0" applyBorder="0" applyAlignment="0" applyProtection="0"/>
    <xf numFmtId="0" fontId="71" fillId="36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10" fillId="12" borderId="0" applyNumberFormat="0" applyBorder="0" applyAlignment="0" applyProtection="0"/>
    <xf numFmtId="0" fontId="72" fillId="37" borderId="0" applyNumberFormat="0" applyBorder="0" applyAlignment="0" applyProtection="0"/>
    <xf numFmtId="0" fontId="10" fillId="9" borderId="0" applyNumberFormat="0" applyBorder="0" applyAlignment="0" applyProtection="0"/>
    <xf numFmtId="0" fontId="72" fillId="3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72" fillId="3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72" fillId="4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72" fillId="41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72" fillId="4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9" borderId="0" applyNumberFormat="0" applyBorder="0" applyAlignment="0" applyProtection="0"/>
    <xf numFmtId="0" fontId="38" fillId="3" borderId="0" applyNumberFormat="0" applyBorder="0" applyAlignment="0" applyProtection="0"/>
    <xf numFmtId="0" fontId="39" fillId="20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1" applyNumberFormat="0" applyAlignment="0" applyProtection="0"/>
    <xf numFmtId="0" fontId="47" fillId="0" borderId="6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0" borderId="8" applyNumberFormat="0" applyAlignment="0" applyProtection="0"/>
    <xf numFmtId="0" fontId="50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72" fillId="4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72" fillId="4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72" fillId="4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72" fillId="46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72" fillId="47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72" fillId="48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73" fillId="49" borderId="46" applyNumberFormat="0" applyAlignment="0" applyProtection="0"/>
    <xf numFmtId="0" fontId="12" fillId="20" borderId="8" applyNumberFormat="0" applyAlignment="0" applyProtection="0"/>
    <xf numFmtId="0" fontId="12" fillId="20" borderId="8" applyNumberFormat="0" applyAlignment="0" applyProtection="0"/>
    <xf numFmtId="0" fontId="74" fillId="50" borderId="47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75" fillId="50" borderId="46" applyNumberFormat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0" fontId="8" fillId="0" borderId="0" applyFill="0" applyBorder="0" applyAlignment="0" applyProtection="0"/>
    <xf numFmtId="164" fontId="7" fillId="0" borderId="0" applyFont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0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174" fontId="8" fillId="0" borderId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76" fillId="0" borderId="48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77" fillId="0" borderId="49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78" fillId="0" borderId="5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79" fillId="0" borderId="51" applyNumberFormat="0" applyFill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80" fillId="51" borderId="5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82" fillId="5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83" fillId="5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64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9" fillId="23" borderId="7" applyNumberFormat="0" applyFont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85" fillId="0" borderId="54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87" fillId="5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93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1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0" fontId="9" fillId="54" borderId="53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85">
    <xf numFmtId="0" fontId="0" fillId="0" borderId="0" xfId="0"/>
    <xf numFmtId="0" fontId="2" fillId="24" borderId="0" xfId="3061" applyFill="1"/>
    <xf numFmtId="0" fontId="26" fillId="24" borderId="0" xfId="3061" applyFont="1" applyFill="1" applyBorder="1" applyAlignment="1">
      <alignment vertical="center" wrapText="1"/>
    </xf>
    <xf numFmtId="0" fontId="27" fillId="24" borderId="0" xfId="3061" applyFont="1" applyFill="1"/>
    <xf numFmtId="0" fontId="28" fillId="24" borderId="0" xfId="3061" applyFont="1" applyFill="1" applyBorder="1" applyAlignment="1">
      <alignment vertical="center" wrapText="1"/>
    </xf>
    <xf numFmtId="0" fontId="2" fillId="24" borderId="10" xfId="3061" applyFill="1" applyBorder="1"/>
    <xf numFmtId="0" fontId="7" fillId="24" borderId="10" xfId="3063" applyNumberFormat="1" applyFont="1" applyFill="1" applyBorder="1" applyAlignment="1">
      <alignment horizontal="left" vertical="top" wrapText="1" indent="1"/>
    </xf>
    <xf numFmtId="0" fontId="2" fillId="24" borderId="0" xfId="3061" applyFill="1" applyBorder="1"/>
    <xf numFmtId="0" fontId="7" fillId="0" borderId="0" xfId="3063"/>
    <xf numFmtId="0" fontId="7" fillId="0" borderId="0" xfId="3063" applyAlignment="1">
      <alignment horizontal="center"/>
    </xf>
    <xf numFmtId="0" fontId="7" fillId="0" borderId="0" xfId="3063" applyFont="1"/>
    <xf numFmtId="0" fontId="30" fillId="0" borderId="0" xfId="3063" applyFont="1" applyAlignment="1">
      <alignment shrinkToFit="1"/>
    </xf>
    <xf numFmtId="0" fontId="7" fillId="0" borderId="0" xfId="3063" applyAlignment="1">
      <alignment shrinkToFit="1"/>
    </xf>
    <xf numFmtId="49" fontId="6" fillId="0" borderId="0" xfId="3063" applyNumberFormat="1" applyFont="1"/>
    <xf numFmtId="0" fontId="31" fillId="0" borderId="0" xfId="3063" applyFont="1"/>
    <xf numFmtId="0" fontId="31" fillId="0" borderId="0" xfId="3063" applyFont="1" applyAlignment="1">
      <alignment horizontal="center"/>
    </xf>
    <xf numFmtId="0" fontId="6" fillId="0" borderId="0" xfId="3063" applyFont="1"/>
    <xf numFmtId="0" fontId="32" fillId="0" borderId="0" xfId="3063" applyFont="1" applyAlignment="1">
      <alignment horizontal="center"/>
    </xf>
    <xf numFmtId="0" fontId="33" fillId="0" borderId="0" xfId="3063" applyFont="1" applyAlignment="1">
      <alignment horizontal="center"/>
    </xf>
    <xf numFmtId="0" fontId="31" fillId="0" borderId="0" xfId="3063" applyFont="1" applyBorder="1" applyAlignment="1">
      <alignment horizontal="center" vertical="center" wrapText="1"/>
    </xf>
    <xf numFmtId="0" fontId="31" fillId="0" borderId="0" xfId="3063" applyFont="1" applyBorder="1" applyAlignment="1">
      <alignment horizontal="left" vertical="center" indent="4"/>
    </xf>
    <xf numFmtId="0" fontId="31" fillId="0" borderId="0" xfId="3063" applyFont="1" applyBorder="1" applyAlignment="1">
      <alignment horizontal="left" vertical="center" wrapText="1" indent="4"/>
    </xf>
    <xf numFmtId="0" fontId="4" fillId="0" borderId="0" xfId="3063" applyFont="1" applyBorder="1" applyAlignment="1">
      <alignment horizontal="center" vertical="center" wrapText="1"/>
    </xf>
    <xf numFmtId="0" fontId="7" fillId="0" borderId="0" xfId="3063" applyFont="1" applyBorder="1" applyAlignment="1">
      <alignment horizontal="left" vertical="center" indent="4"/>
    </xf>
    <xf numFmtId="0" fontId="34" fillId="0" borderId="11" xfId="3063" applyFont="1" applyBorder="1" applyAlignment="1">
      <alignment horizontal="center" vertical="center" wrapText="1"/>
    </xf>
    <xf numFmtId="0" fontId="7" fillId="0" borderId="0" xfId="3063" applyBorder="1"/>
    <xf numFmtId="0" fontId="34" fillId="0" borderId="12" xfId="3063" applyFont="1" applyBorder="1" applyAlignment="1">
      <alignment horizontal="center"/>
    </xf>
    <xf numFmtId="0" fontId="8" fillId="0" borderId="10" xfId="3063" applyFont="1" applyBorder="1" applyAlignment="1">
      <alignment horizontal="center" vertical="center"/>
    </xf>
    <xf numFmtId="0" fontId="8" fillId="0" borderId="12" xfId="3063" applyFont="1" applyBorder="1" applyAlignment="1">
      <alignment horizontal="center" vertical="center"/>
    </xf>
    <xf numFmtId="0" fontId="5" fillId="0" borderId="10" xfId="3063" applyFont="1" applyBorder="1" applyAlignment="1">
      <alignment horizontal="center" vertical="center"/>
    </xf>
    <xf numFmtId="0" fontId="5" fillId="0" borderId="10" xfId="3063" applyFont="1" applyBorder="1" applyAlignment="1">
      <alignment vertical="center" wrapText="1"/>
    </xf>
    <xf numFmtId="171" fontId="5" fillId="0" borderId="10" xfId="3063" applyNumberFormat="1" applyFont="1" applyBorder="1" applyAlignment="1">
      <alignment horizontal="right" vertical="center"/>
    </xf>
    <xf numFmtId="0" fontId="7" fillId="0" borderId="13" xfId="3063" applyBorder="1"/>
    <xf numFmtId="0" fontId="5" fillId="0" borderId="10" xfId="3063" applyFont="1" applyBorder="1" applyAlignment="1">
      <alignment vertical="center"/>
    </xf>
    <xf numFmtId="2" fontId="5" fillId="0" borderId="10" xfId="3063" applyNumberFormat="1" applyFont="1" applyBorder="1" applyAlignment="1">
      <alignment horizontal="right" vertical="center"/>
    </xf>
    <xf numFmtId="0" fontId="4" fillId="0" borderId="10" xfId="3063" applyFont="1" applyBorder="1" applyAlignment="1">
      <alignment vertical="center"/>
    </xf>
    <xf numFmtId="171" fontId="4" fillId="0" borderId="10" xfId="3063" applyNumberFormat="1" applyFont="1" applyBorder="1" applyAlignment="1">
      <alignment horizontal="right" vertical="center"/>
    </xf>
    <xf numFmtId="0" fontId="7" fillId="0" borderId="0" xfId="3063" applyAlignment="1">
      <alignment horizontal="left" indent="4"/>
    </xf>
    <xf numFmtId="4" fontId="7" fillId="0" borderId="0" xfId="3063" applyNumberFormat="1" applyAlignment="1">
      <alignment horizontal="left" indent="4"/>
    </xf>
    <xf numFmtId="0" fontId="5" fillId="0" borderId="0" xfId="3063" applyFont="1" applyAlignment="1">
      <alignment horizontal="left" indent="2"/>
    </xf>
    <xf numFmtId="0" fontId="5" fillId="0" borderId="0" xfId="3063" applyFont="1" applyAlignment="1">
      <alignment horizontal="right"/>
    </xf>
    <xf numFmtId="0" fontId="5" fillId="0" borderId="0" xfId="3063" applyFont="1" applyAlignment="1">
      <alignment horizontal="left" indent="4"/>
    </xf>
    <xf numFmtId="0" fontId="5" fillId="0" borderId="0" xfId="3063" applyFont="1"/>
    <xf numFmtId="0" fontId="2" fillId="24" borderId="10" xfId="3061" applyFill="1" applyBorder="1" applyAlignment="1">
      <alignment horizontal="center"/>
    </xf>
    <xf numFmtId="0" fontId="2" fillId="24" borderId="10" xfId="3061" applyFont="1" applyFill="1" applyBorder="1"/>
    <xf numFmtId="165" fontId="2" fillId="24" borderId="10" xfId="3061" applyNumberFormat="1" applyFill="1" applyBorder="1" applyAlignment="1">
      <alignment horizontal="center"/>
    </xf>
    <xf numFmtId="0" fontId="2" fillId="24" borderId="11" xfId="3061" applyFill="1" applyBorder="1" applyAlignment="1">
      <alignment horizontal="center"/>
    </xf>
    <xf numFmtId="0" fontId="35" fillId="24" borderId="10" xfId="3063" applyFont="1" applyFill="1" applyBorder="1"/>
    <xf numFmtId="0" fontId="35" fillId="24" borderId="10" xfId="3063" applyNumberFormat="1" applyFont="1" applyFill="1" applyBorder="1" applyAlignment="1">
      <alignment vertical="top" wrapText="1"/>
    </xf>
    <xf numFmtId="0" fontId="35" fillId="24" borderId="10" xfId="3061" applyFont="1" applyFill="1" applyBorder="1" applyAlignment="1">
      <alignment vertical="center" wrapText="1"/>
    </xf>
    <xf numFmtId="0" fontId="35" fillId="24" borderId="12" xfId="3063" applyFont="1" applyFill="1" applyBorder="1"/>
    <xf numFmtId="0" fontId="35" fillId="24" borderId="10" xfId="3061" applyFont="1" applyFill="1" applyBorder="1"/>
    <xf numFmtId="0" fontId="35" fillId="24" borderId="10" xfId="3061" applyFont="1" applyFill="1" applyBorder="1" applyAlignment="1">
      <alignment vertical="justify"/>
    </xf>
    <xf numFmtId="0" fontId="35" fillId="24" borderId="11" xfId="3061" applyFont="1" applyFill="1" applyBorder="1"/>
    <xf numFmtId="0" fontId="53" fillId="0" borderId="0" xfId="3060" applyFont="1" applyFill="1"/>
    <xf numFmtId="0" fontId="53" fillId="0" borderId="0" xfId="3060" applyFont="1" applyFill="1" applyAlignment="1">
      <alignment horizontal="left" vertical="center" wrapText="1"/>
    </xf>
    <xf numFmtId="0" fontId="55" fillId="0" borderId="12" xfId="3062" applyFont="1" applyFill="1" applyBorder="1" applyAlignment="1">
      <alignment horizontal="center" vertical="center" wrapText="1"/>
    </xf>
    <xf numFmtId="0" fontId="55" fillId="0" borderId="14" xfId="3062" applyFont="1" applyFill="1" applyBorder="1" applyAlignment="1">
      <alignment horizontal="center" vertical="center" wrapText="1"/>
    </xf>
    <xf numFmtId="0" fontId="6" fillId="0" borderId="15" xfId="3062" applyFont="1" applyFill="1" applyBorder="1" applyAlignment="1">
      <alignment horizontal="center" vertical="center" wrapText="1"/>
    </xf>
    <xf numFmtId="0" fontId="6" fillId="0" borderId="16" xfId="3062" applyFont="1" applyFill="1" applyBorder="1" applyAlignment="1">
      <alignment horizontal="center" vertical="center" wrapText="1"/>
    </xf>
    <xf numFmtId="0" fontId="6" fillId="0" borderId="16" xfId="3062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58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right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65" fillId="0" borderId="0" xfId="0" applyFont="1" applyFill="1" applyAlignment="1">
      <alignment vertical="top"/>
    </xf>
    <xf numFmtId="0" fontId="66" fillId="0" borderId="0" xfId="0" applyFont="1" applyFill="1" applyAlignment="1">
      <alignment vertical="top"/>
    </xf>
    <xf numFmtId="0" fontId="53" fillId="0" borderId="0" xfId="0" applyFont="1" applyFill="1" applyAlignment="1">
      <alignment horizontal="left" vertical="center" wrapText="1"/>
    </xf>
    <xf numFmtId="0" fontId="53" fillId="0" borderId="0" xfId="0" applyFont="1" applyFill="1"/>
    <xf numFmtId="0" fontId="53" fillId="0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left" vertical="top" wrapText="1" indent="1"/>
    </xf>
    <xf numFmtId="0" fontId="53" fillId="0" borderId="16" xfId="0" applyFont="1" applyFill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left" vertical="top" wrapText="1" indent="1"/>
    </xf>
    <xf numFmtId="0" fontId="53" fillId="0" borderId="16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0" fontId="58" fillId="0" borderId="0" xfId="0" applyFont="1" applyFill="1" applyAlignment="1">
      <alignment horizontal="right" vertical="top"/>
    </xf>
    <xf numFmtId="0" fontId="58" fillId="0" borderId="0" xfId="0" applyFont="1" applyFill="1" applyAlignment="1">
      <alignment vertical="top"/>
    </xf>
    <xf numFmtId="0" fontId="58" fillId="0" borderId="14" xfId="0" applyFont="1" applyFill="1" applyBorder="1" applyAlignment="1">
      <alignment horizontal="center" vertical="center" wrapText="1"/>
    </xf>
    <xf numFmtId="0" fontId="61" fillId="0" borderId="12" xfId="0" applyFont="1" applyFill="1" applyBorder="1" applyAlignment="1">
      <alignment horizontal="center" vertical="center" wrapText="1"/>
    </xf>
    <xf numFmtId="0" fontId="61" fillId="0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center" vertical="top" wrapText="1"/>
    </xf>
    <xf numFmtId="49" fontId="67" fillId="0" borderId="19" xfId="0" applyNumberFormat="1" applyFont="1" applyFill="1" applyBorder="1" applyAlignment="1">
      <alignment horizontal="center" vertical="top" wrapText="1"/>
    </xf>
    <xf numFmtId="0" fontId="67" fillId="0" borderId="20" xfId="0" applyFont="1" applyFill="1" applyBorder="1" applyAlignment="1">
      <alignment horizontal="center" vertical="top" wrapText="1"/>
    </xf>
    <xf numFmtId="0" fontId="67" fillId="0" borderId="20" xfId="0" applyFont="1" applyFill="1" applyBorder="1" applyAlignment="1">
      <alignment horizontal="left" vertical="top" wrapText="1" indent="2"/>
    </xf>
    <xf numFmtId="0" fontId="67" fillId="0" borderId="20" xfId="0" applyFont="1" applyFill="1" applyBorder="1" applyAlignment="1">
      <alignment horizontal="right" vertical="top"/>
    </xf>
    <xf numFmtId="49" fontId="68" fillId="0" borderId="19" xfId="0" applyNumberFormat="1" applyFont="1" applyFill="1" applyBorder="1" applyAlignment="1">
      <alignment horizontal="center" vertical="top" wrapText="1"/>
    </xf>
    <xf numFmtId="0" fontId="68" fillId="0" borderId="20" xfId="0" applyFont="1" applyFill="1" applyBorder="1" applyAlignment="1">
      <alignment horizontal="center" vertical="top" wrapText="1"/>
    </xf>
    <xf numFmtId="0" fontId="68" fillId="0" borderId="20" xfId="0" applyFont="1" applyFill="1" applyBorder="1" applyAlignment="1">
      <alignment horizontal="left" vertical="top" wrapText="1" indent="2"/>
    </xf>
    <xf numFmtId="0" fontId="68" fillId="0" borderId="20" xfId="0" applyFont="1" applyFill="1" applyBorder="1" applyAlignment="1">
      <alignment horizontal="right" vertical="top"/>
    </xf>
    <xf numFmtId="49" fontId="69" fillId="0" borderId="19" xfId="0" applyNumberFormat="1" applyFont="1" applyFill="1" applyBorder="1" applyAlignment="1">
      <alignment horizontal="center" vertical="top" wrapText="1"/>
    </xf>
    <xf numFmtId="0" fontId="69" fillId="0" borderId="20" xfId="0" applyFont="1" applyFill="1" applyBorder="1" applyAlignment="1">
      <alignment horizontal="center" vertical="top" wrapText="1"/>
    </xf>
    <xf numFmtId="0" fontId="69" fillId="0" borderId="20" xfId="0" applyFont="1" applyFill="1" applyBorder="1" applyAlignment="1">
      <alignment horizontal="left" vertical="top" wrapText="1" indent="2"/>
    </xf>
    <xf numFmtId="0" fontId="69" fillId="0" borderId="20" xfId="0" applyFont="1" applyFill="1" applyBorder="1" applyAlignment="1">
      <alignment horizontal="right" vertical="top"/>
    </xf>
    <xf numFmtId="49" fontId="69" fillId="0" borderId="21" xfId="0" applyNumberFormat="1" applyFont="1" applyFill="1" applyBorder="1" applyAlignment="1">
      <alignment horizontal="center" vertical="top" wrapText="1"/>
    </xf>
    <xf numFmtId="0" fontId="69" fillId="0" borderId="22" xfId="0" applyFont="1" applyFill="1" applyBorder="1" applyAlignment="1">
      <alignment horizontal="center" vertical="top" wrapText="1"/>
    </xf>
    <xf numFmtId="0" fontId="69" fillId="0" borderId="22" xfId="0" applyFont="1" applyFill="1" applyBorder="1" applyAlignment="1">
      <alignment horizontal="left" vertical="top" wrapText="1" indent="2"/>
    </xf>
    <xf numFmtId="0" fontId="69" fillId="0" borderId="22" xfId="0" applyFont="1" applyFill="1" applyBorder="1" applyAlignment="1">
      <alignment horizontal="right" vertical="top"/>
    </xf>
    <xf numFmtId="0" fontId="58" fillId="0" borderId="23" xfId="0" applyFont="1" applyFill="1" applyBorder="1" applyAlignment="1">
      <alignment horizontal="center" vertical="top" wrapText="1"/>
    </xf>
    <xf numFmtId="2" fontId="6" fillId="0" borderId="23" xfId="0" applyNumberFormat="1" applyFont="1" applyFill="1" applyBorder="1" applyAlignment="1">
      <alignment horizontal="right" vertical="top"/>
    </xf>
    <xf numFmtId="0" fontId="6" fillId="0" borderId="24" xfId="0" applyFont="1" applyFill="1" applyBorder="1" applyAlignment="1">
      <alignment horizontal="right" vertical="top"/>
    </xf>
    <xf numFmtId="0" fontId="58" fillId="0" borderId="25" xfId="0" applyFont="1" applyFill="1" applyBorder="1" applyAlignment="1">
      <alignment horizontal="center" vertical="top" wrapText="1"/>
    </xf>
    <xf numFmtId="0" fontId="58" fillId="0" borderId="26" xfId="0" applyFont="1" applyFill="1" applyBorder="1" applyAlignment="1">
      <alignment horizontal="left" vertical="top" wrapText="1"/>
    </xf>
    <xf numFmtId="0" fontId="61" fillId="0" borderId="26" xfId="0" applyFont="1" applyFill="1" applyBorder="1" applyAlignment="1">
      <alignment horizontal="left" vertical="top" wrapText="1" indent="2"/>
    </xf>
    <xf numFmtId="0" fontId="58" fillId="0" borderId="26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right" vertical="top" wrapText="1"/>
    </xf>
    <xf numFmtId="0" fontId="6" fillId="0" borderId="22" xfId="0" applyFont="1" applyFill="1" applyBorder="1" applyAlignment="1">
      <alignment horizontal="right" vertical="top" wrapText="1"/>
    </xf>
    <xf numFmtId="0" fontId="62" fillId="0" borderId="21" xfId="0" applyFont="1" applyFill="1" applyBorder="1" applyAlignment="1">
      <alignment horizontal="center" vertical="top" wrapText="1"/>
    </xf>
    <xf numFmtId="0" fontId="62" fillId="0" borderId="22" xfId="0" applyFont="1" applyFill="1" applyBorder="1" applyAlignment="1">
      <alignment horizontal="left" vertical="top" wrapText="1"/>
    </xf>
    <xf numFmtId="0" fontId="62" fillId="0" borderId="22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right" vertical="top" wrapText="1"/>
    </xf>
    <xf numFmtId="166" fontId="53" fillId="0" borderId="16" xfId="3054" applyNumberFormat="1" applyFont="1" applyBorder="1" applyAlignment="1">
      <alignment horizontal="right" vertical="center" wrapText="1"/>
    </xf>
    <xf numFmtId="166" fontId="53" fillId="0" borderId="16" xfId="3055" applyNumberFormat="1" applyFont="1" applyBorder="1" applyAlignment="1">
      <alignment horizontal="right" vertical="center" wrapText="1"/>
    </xf>
    <xf numFmtId="168" fontId="69" fillId="0" borderId="22" xfId="0" applyNumberFormat="1" applyFont="1" applyFill="1" applyBorder="1" applyAlignment="1">
      <alignment horizontal="right" vertical="top"/>
    </xf>
    <xf numFmtId="0" fontId="2" fillId="56" borderId="10" xfId="3061" applyFill="1" applyBorder="1" applyAlignment="1">
      <alignment horizontal="center"/>
    </xf>
    <xf numFmtId="49" fontId="88" fillId="0" borderId="55" xfId="0" applyNumberFormat="1" applyFont="1" applyFill="1" applyBorder="1" applyAlignment="1">
      <alignment horizontal="center" vertical="top" wrapText="1"/>
    </xf>
    <xf numFmtId="0" fontId="88" fillId="0" borderId="56" xfId="0" applyFont="1" applyFill="1" applyBorder="1" applyAlignment="1">
      <alignment horizontal="center" vertical="top" wrapText="1"/>
    </xf>
    <xf numFmtId="0" fontId="88" fillId="0" borderId="56" xfId="0" applyFont="1" applyFill="1" applyBorder="1" applyAlignment="1">
      <alignment horizontal="left" vertical="top" wrapText="1" indent="2"/>
    </xf>
    <xf numFmtId="0" fontId="88" fillId="0" borderId="56" xfId="0" applyFont="1" applyFill="1" applyBorder="1" applyAlignment="1">
      <alignment horizontal="right" vertical="top"/>
    </xf>
    <xf numFmtId="168" fontId="88" fillId="0" borderId="56" xfId="0" applyNumberFormat="1" applyFont="1" applyFill="1" applyBorder="1" applyAlignment="1">
      <alignment horizontal="right" vertical="top"/>
    </xf>
    <xf numFmtId="0" fontId="89" fillId="0" borderId="0" xfId="0" applyFont="1" applyFill="1" applyAlignment="1">
      <alignment vertical="top"/>
    </xf>
    <xf numFmtId="169" fontId="7" fillId="0" borderId="22" xfId="0" applyNumberFormat="1" applyFont="1" applyFill="1" applyBorder="1" applyAlignment="1">
      <alignment horizontal="right" vertical="top" wrapText="1"/>
    </xf>
    <xf numFmtId="173" fontId="53" fillId="0" borderId="16" xfId="3462" applyNumberFormat="1" applyFont="1" applyFill="1" applyBorder="1" applyAlignment="1">
      <alignment horizontal="right" vertical="center" wrapText="1"/>
    </xf>
    <xf numFmtId="173" fontId="6" fillId="0" borderId="16" xfId="3462" applyNumberFormat="1" applyFont="1" applyFill="1" applyBorder="1" applyAlignment="1">
      <alignment horizontal="right" vertical="center" wrapText="1"/>
    </xf>
    <xf numFmtId="173" fontId="2" fillId="24" borderId="10" xfId="3462" applyNumberFormat="1" applyFont="1" applyFill="1" applyBorder="1" applyAlignment="1">
      <alignment horizontal="center"/>
    </xf>
    <xf numFmtId="169" fontId="67" fillId="0" borderId="20" xfId="0" applyNumberFormat="1" applyFont="1" applyFill="1" applyBorder="1" applyAlignment="1">
      <alignment horizontal="right" vertical="top"/>
    </xf>
    <xf numFmtId="169" fontId="68" fillId="0" borderId="20" xfId="0" applyNumberFormat="1" applyFont="1" applyFill="1" applyBorder="1" applyAlignment="1">
      <alignment horizontal="right" vertical="top"/>
    </xf>
    <xf numFmtId="169" fontId="69" fillId="0" borderId="20" xfId="0" applyNumberFormat="1" applyFont="1" applyFill="1" applyBorder="1" applyAlignment="1">
      <alignment horizontal="right" vertical="top"/>
    </xf>
    <xf numFmtId="173" fontId="2" fillId="24" borderId="10" xfId="3061" applyNumberFormat="1" applyFill="1" applyBorder="1" applyAlignment="1">
      <alignment horizontal="center"/>
    </xf>
    <xf numFmtId="173" fontId="2" fillId="24" borderId="10" xfId="3061" applyNumberFormat="1" applyFill="1" applyBorder="1"/>
    <xf numFmtId="169" fontId="69" fillId="0" borderId="22" xfId="0" applyNumberFormat="1" applyFont="1" applyFill="1" applyBorder="1" applyAlignment="1">
      <alignment horizontal="right" vertical="top"/>
    </xf>
    <xf numFmtId="168" fontId="69" fillId="0" borderId="20" xfId="0" applyNumberFormat="1" applyFont="1" applyFill="1" applyBorder="1" applyAlignment="1">
      <alignment horizontal="right" vertical="top"/>
    </xf>
    <xf numFmtId="166" fontId="2" fillId="24" borderId="10" xfId="3061" applyNumberFormat="1" applyFill="1" applyBorder="1" applyAlignment="1">
      <alignment horizontal="center"/>
    </xf>
    <xf numFmtId="172" fontId="2" fillId="24" borderId="10" xfId="3061" applyNumberFormat="1" applyFill="1" applyBorder="1" applyAlignment="1">
      <alignment horizontal="center"/>
    </xf>
    <xf numFmtId="0" fontId="58" fillId="0" borderId="0" xfId="0" applyFont="1" applyFill="1" applyAlignment="1">
      <alignment horizontal="right" vertical="center"/>
    </xf>
    <xf numFmtId="0" fontId="6" fillId="0" borderId="57" xfId="0" applyFont="1" applyFill="1" applyBorder="1" applyAlignment="1">
      <alignment horizontal="center" vertical="top" wrapText="1"/>
    </xf>
    <xf numFmtId="0" fontId="6" fillId="0" borderId="58" xfId="0" applyFont="1" applyFill="1" applyBorder="1" applyAlignment="1">
      <alignment horizontal="left" vertical="top" wrapText="1"/>
    </xf>
    <xf numFmtId="0" fontId="6" fillId="0" borderId="58" xfId="0" applyFont="1" applyFill="1" applyBorder="1" applyAlignment="1">
      <alignment horizontal="center" vertical="top" wrapText="1"/>
    </xf>
    <xf numFmtId="49" fontId="90" fillId="0" borderId="55" xfId="0" applyNumberFormat="1" applyFont="1" applyFill="1" applyBorder="1" applyAlignment="1">
      <alignment horizontal="center" vertical="top" wrapText="1"/>
    </xf>
    <xf numFmtId="0" fontId="90" fillId="0" borderId="56" xfId="0" applyFont="1" applyFill="1" applyBorder="1" applyAlignment="1">
      <alignment horizontal="center" vertical="top" wrapText="1"/>
    </xf>
    <xf numFmtId="0" fontId="90" fillId="0" borderId="56" xfId="0" applyFont="1" applyFill="1" applyBorder="1" applyAlignment="1">
      <alignment horizontal="left" vertical="top" wrapText="1" indent="2"/>
    </xf>
    <xf numFmtId="0" fontId="90" fillId="0" borderId="56" xfId="0" applyFont="1" applyFill="1" applyBorder="1" applyAlignment="1">
      <alignment horizontal="right" vertical="top"/>
    </xf>
    <xf numFmtId="168" fontId="90" fillId="0" borderId="56" xfId="0" applyNumberFormat="1" applyFont="1" applyFill="1" applyBorder="1" applyAlignment="1">
      <alignment horizontal="right" vertical="top"/>
    </xf>
    <xf numFmtId="49" fontId="91" fillId="0" borderId="55" xfId="0" applyNumberFormat="1" applyFont="1" applyFill="1" applyBorder="1" applyAlignment="1">
      <alignment horizontal="center" vertical="top" wrapText="1"/>
    </xf>
    <xf numFmtId="0" fontId="91" fillId="0" borderId="56" xfId="0" applyFont="1" applyFill="1" applyBorder="1" applyAlignment="1">
      <alignment horizontal="center" vertical="top" wrapText="1"/>
    </xf>
    <xf numFmtId="0" fontId="91" fillId="0" borderId="56" xfId="0" applyFont="1" applyFill="1" applyBorder="1" applyAlignment="1">
      <alignment horizontal="left" vertical="top" wrapText="1" indent="2"/>
    </xf>
    <xf numFmtId="0" fontId="91" fillId="0" borderId="56" xfId="0" applyFont="1" applyFill="1" applyBorder="1" applyAlignment="1">
      <alignment horizontal="right" vertical="top"/>
    </xf>
    <xf numFmtId="168" fontId="91" fillId="0" borderId="56" xfId="0" applyNumberFormat="1" applyFont="1" applyFill="1" applyBorder="1" applyAlignment="1">
      <alignment horizontal="right" vertical="top"/>
    </xf>
    <xf numFmtId="0" fontId="92" fillId="0" borderId="0" xfId="0" applyFont="1" applyFill="1" applyAlignment="1">
      <alignment vertical="top"/>
    </xf>
    <xf numFmtId="49" fontId="91" fillId="0" borderId="59" xfId="0" applyNumberFormat="1" applyFont="1" applyFill="1" applyBorder="1" applyAlignment="1">
      <alignment horizontal="center" vertical="top" wrapText="1"/>
    </xf>
    <xf numFmtId="0" fontId="91" fillId="0" borderId="60" xfId="0" applyFont="1" applyFill="1" applyBorder="1" applyAlignment="1">
      <alignment horizontal="center" vertical="top" wrapText="1"/>
    </xf>
    <xf numFmtId="0" fontId="91" fillId="0" borderId="60" xfId="0" applyFont="1" applyFill="1" applyBorder="1" applyAlignment="1">
      <alignment horizontal="left" vertical="top" wrapText="1" indent="2"/>
    </xf>
    <xf numFmtId="0" fontId="91" fillId="0" borderId="60" xfId="0" applyFont="1" applyFill="1" applyBorder="1" applyAlignment="1">
      <alignment horizontal="right" vertical="top"/>
    </xf>
    <xf numFmtId="169" fontId="91" fillId="0" borderId="60" xfId="0" applyNumberFormat="1" applyFont="1" applyFill="1" applyBorder="1" applyAlignment="1">
      <alignment horizontal="right" vertical="top"/>
    </xf>
    <xf numFmtId="169" fontId="90" fillId="0" borderId="56" xfId="0" applyNumberFormat="1" applyFont="1" applyFill="1" applyBorder="1" applyAlignment="1">
      <alignment horizontal="right" vertical="top"/>
    </xf>
    <xf numFmtId="166" fontId="88" fillId="0" borderId="56" xfId="0" applyNumberFormat="1" applyFont="1" applyFill="1" applyBorder="1" applyAlignment="1">
      <alignment horizontal="right" vertical="top"/>
    </xf>
    <xf numFmtId="169" fontId="91" fillId="0" borderId="56" xfId="0" applyNumberFormat="1" applyFont="1" applyFill="1" applyBorder="1" applyAlignment="1">
      <alignment horizontal="right" vertical="top"/>
    </xf>
    <xf numFmtId="168" fontId="91" fillId="0" borderId="60" xfId="0" applyNumberFormat="1" applyFont="1" applyFill="1" applyBorder="1" applyAlignment="1">
      <alignment horizontal="right" vertical="top"/>
    </xf>
    <xf numFmtId="0" fontId="58" fillId="0" borderId="61" xfId="0" applyFont="1" applyFill="1" applyBorder="1" applyAlignment="1">
      <alignment horizontal="center" vertical="top" wrapText="1"/>
    </xf>
    <xf numFmtId="2" fontId="6" fillId="0" borderId="61" xfId="0" applyNumberFormat="1" applyFont="1" applyFill="1" applyBorder="1" applyAlignment="1">
      <alignment horizontal="right" vertical="top"/>
    </xf>
    <xf numFmtId="0" fontId="6" fillId="0" borderId="62" xfId="0" applyFont="1" applyFill="1" applyBorder="1" applyAlignment="1">
      <alignment horizontal="right" vertical="top"/>
    </xf>
    <xf numFmtId="0" fontId="58" fillId="0" borderId="63" xfId="0" applyFont="1" applyFill="1" applyBorder="1" applyAlignment="1">
      <alignment horizontal="center" vertical="top" wrapText="1"/>
    </xf>
    <xf numFmtId="0" fontId="58" fillId="0" borderId="64" xfId="0" applyFont="1" applyFill="1" applyBorder="1" applyAlignment="1">
      <alignment horizontal="left" vertical="top" wrapText="1"/>
    </xf>
    <xf numFmtId="0" fontId="61" fillId="0" borderId="64" xfId="0" applyFont="1" applyFill="1" applyBorder="1" applyAlignment="1">
      <alignment horizontal="left" vertical="top" wrapText="1" indent="2"/>
    </xf>
    <xf numFmtId="0" fontId="58" fillId="0" borderId="64" xfId="0" applyFont="1" applyFill="1" applyBorder="1" applyAlignment="1">
      <alignment horizontal="center" vertical="top" wrapText="1"/>
    </xf>
    <xf numFmtId="0" fontId="6" fillId="0" borderId="64" xfId="0" applyFont="1" applyFill="1" applyBorder="1" applyAlignment="1">
      <alignment horizontal="right" vertical="top" wrapText="1"/>
    </xf>
    <xf numFmtId="0" fontId="6" fillId="0" borderId="60" xfId="0" applyFont="1" applyFill="1" applyBorder="1" applyAlignment="1">
      <alignment horizontal="right" vertical="top" wrapText="1"/>
    </xf>
    <xf numFmtId="0" fontId="62" fillId="0" borderId="59" xfId="0" applyFont="1" applyFill="1" applyBorder="1" applyAlignment="1">
      <alignment horizontal="center" vertical="top" wrapText="1"/>
    </xf>
    <xf numFmtId="0" fontId="62" fillId="0" borderId="60" xfId="0" applyFont="1" applyFill="1" applyBorder="1" applyAlignment="1">
      <alignment horizontal="left" vertical="top" wrapText="1"/>
    </xf>
    <xf numFmtId="0" fontId="62" fillId="0" borderId="60" xfId="0" applyFont="1" applyFill="1" applyBorder="1" applyAlignment="1">
      <alignment horizontal="center" vertical="top" wrapText="1"/>
    </xf>
    <xf numFmtId="0" fontId="7" fillId="0" borderId="60" xfId="0" applyFont="1" applyFill="1" applyBorder="1" applyAlignment="1">
      <alignment horizontal="right" vertical="top" wrapText="1"/>
    </xf>
    <xf numFmtId="168" fontId="7" fillId="0" borderId="60" xfId="0" applyNumberFormat="1" applyFont="1" applyFill="1" applyBorder="1" applyAlignment="1">
      <alignment horizontal="right" vertical="top" wrapText="1"/>
    </xf>
    <xf numFmtId="175" fontId="53" fillId="0" borderId="16" xfId="3465" applyNumberFormat="1" applyFont="1" applyFill="1" applyBorder="1" applyAlignment="1">
      <alignment horizontal="right" vertical="center" wrapText="1"/>
    </xf>
    <xf numFmtId="175" fontId="6" fillId="0" borderId="16" xfId="3465" applyNumberFormat="1" applyFont="1" applyFill="1" applyBorder="1" applyAlignment="1">
      <alignment horizontal="right" vertical="center" wrapText="1"/>
    </xf>
    <xf numFmtId="166" fontId="53" fillId="0" borderId="16" xfId="3056" applyNumberFormat="1" applyFont="1" applyBorder="1" applyAlignment="1">
      <alignment horizontal="right" vertical="center" wrapText="1"/>
    </xf>
    <xf numFmtId="166" fontId="53" fillId="0" borderId="16" xfId="3057" applyNumberFormat="1" applyFont="1" applyBorder="1" applyAlignment="1">
      <alignment horizontal="right" vertical="center" wrapText="1"/>
    </xf>
    <xf numFmtId="173" fontId="53" fillId="0" borderId="16" xfId="3465" applyNumberFormat="1" applyFont="1" applyFill="1" applyBorder="1" applyAlignment="1">
      <alignment horizontal="right" vertical="center" wrapText="1"/>
    </xf>
    <xf numFmtId="173" fontId="6" fillId="0" borderId="16" xfId="3465" applyNumberFormat="1" applyFont="1" applyFill="1" applyBorder="1" applyAlignment="1">
      <alignment horizontal="right" vertical="center" wrapText="1"/>
    </xf>
    <xf numFmtId="2" fontId="91" fillId="0" borderId="56" xfId="0" applyNumberFormat="1" applyFont="1" applyFill="1" applyBorder="1" applyAlignment="1">
      <alignment horizontal="right" vertical="top"/>
    </xf>
    <xf numFmtId="169" fontId="7" fillId="0" borderId="60" xfId="0" applyNumberFormat="1" applyFont="1" applyFill="1" applyBorder="1" applyAlignment="1">
      <alignment horizontal="right" vertical="top" wrapText="1"/>
    </xf>
    <xf numFmtId="2" fontId="91" fillId="0" borderId="60" xfId="0" applyNumberFormat="1" applyFont="1" applyFill="1" applyBorder="1" applyAlignment="1">
      <alignment horizontal="right" vertical="top"/>
    </xf>
    <xf numFmtId="166" fontId="53" fillId="0" borderId="16" xfId="3052" applyNumberFormat="1" applyFont="1" applyBorder="1" applyAlignment="1">
      <alignment horizontal="right" vertical="center" wrapText="1"/>
    </xf>
    <xf numFmtId="166" fontId="53" fillId="0" borderId="16" xfId="3053" applyNumberFormat="1" applyFont="1" applyBorder="1" applyAlignment="1">
      <alignment horizontal="right" vertical="center" wrapText="1"/>
    </xf>
    <xf numFmtId="172" fontId="91" fillId="0" borderId="60" xfId="0" applyNumberFormat="1" applyFont="1" applyFill="1" applyBorder="1" applyAlignment="1">
      <alignment horizontal="right" vertical="top"/>
    </xf>
    <xf numFmtId="168" fontId="67" fillId="0" borderId="20" xfId="0" applyNumberFormat="1" applyFont="1" applyFill="1" applyBorder="1" applyAlignment="1">
      <alignment horizontal="right" vertical="top"/>
    </xf>
    <xf numFmtId="168" fontId="68" fillId="0" borderId="20" xfId="0" applyNumberFormat="1" applyFont="1" applyFill="1" applyBorder="1" applyAlignment="1">
      <alignment horizontal="right" vertical="top"/>
    </xf>
    <xf numFmtId="2" fontId="67" fillId="0" borderId="20" xfId="0" applyNumberFormat="1" applyFont="1" applyFill="1" applyBorder="1" applyAlignment="1">
      <alignment horizontal="right" vertical="top"/>
    </xf>
    <xf numFmtId="172" fontId="69" fillId="0" borderId="20" xfId="0" applyNumberFormat="1" applyFont="1" applyFill="1" applyBorder="1" applyAlignment="1">
      <alignment horizontal="right" vertical="top"/>
    </xf>
    <xf numFmtId="2" fontId="69" fillId="0" borderId="22" xfId="0" applyNumberFormat="1" applyFont="1" applyFill="1" applyBorder="1" applyAlignment="1">
      <alignment horizontal="right" vertical="top"/>
    </xf>
    <xf numFmtId="0" fontId="53" fillId="0" borderId="15" xfId="3054" applyFont="1" applyBorder="1" applyAlignment="1">
      <alignment horizontal="center" vertical="center" wrapText="1"/>
    </xf>
    <xf numFmtId="0" fontId="53" fillId="0" borderId="16" xfId="3054" applyFont="1" applyBorder="1" applyAlignment="1">
      <alignment horizontal="left" vertical="top" wrapText="1" indent="1"/>
    </xf>
    <xf numFmtId="0" fontId="53" fillId="0" borderId="16" xfId="3054" applyFont="1" applyBorder="1" applyAlignment="1">
      <alignment horizontal="center" vertical="center" wrapText="1"/>
    </xf>
    <xf numFmtId="172" fontId="91" fillId="0" borderId="56" xfId="0" applyNumberFormat="1" applyFont="1" applyFill="1" applyBorder="1" applyAlignment="1">
      <alignment horizontal="right" vertical="top"/>
    </xf>
    <xf numFmtId="0" fontId="0" fillId="0" borderId="27" xfId="0" applyFont="1" applyFill="1" applyBorder="1" applyAlignment="1">
      <alignment horizontal="center" vertical="center" wrapText="1"/>
    </xf>
    <xf numFmtId="0" fontId="59" fillId="0" borderId="28" xfId="0" applyFont="1" applyFill="1" applyBorder="1" applyAlignment="1">
      <alignment horizontal="center" vertical="top" wrapText="1"/>
    </xf>
    <xf numFmtId="0" fontId="60" fillId="0" borderId="0" xfId="0" applyFont="1" applyFill="1" applyAlignment="1">
      <alignment horizontal="left" vertical="top" wrapText="1"/>
    </xf>
    <xf numFmtId="0" fontId="59" fillId="0" borderId="0" xfId="0" applyFont="1" applyFill="1" applyAlignment="1">
      <alignment horizontal="center" vertical="top" wrapText="1"/>
    </xf>
    <xf numFmtId="0" fontId="0" fillId="0" borderId="27" xfId="0" applyFont="1" applyFill="1" applyBorder="1" applyAlignment="1">
      <alignment horizontal="center" vertical="top" wrapText="1"/>
    </xf>
    <xf numFmtId="0" fontId="0" fillId="0" borderId="29" xfId="0" applyFont="1" applyFill="1" applyBorder="1" applyAlignment="1">
      <alignment horizontal="left" vertical="top" wrapText="1"/>
    </xf>
    <xf numFmtId="0" fontId="0" fillId="0" borderId="30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61" fillId="0" borderId="32" xfId="0" applyFont="1" applyFill="1" applyBorder="1" applyAlignment="1">
      <alignment horizontal="left" vertical="top" wrapText="1" indent="2"/>
    </xf>
    <xf numFmtId="0" fontId="61" fillId="0" borderId="23" xfId="0" applyFont="1" applyFill="1" applyBorder="1" applyAlignment="1">
      <alignment horizontal="left" vertical="top" wrapText="1" indent="2"/>
    </xf>
    <xf numFmtId="0" fontId="0" fillId="0" borderId="25" xfId="0" applyFont="1" applyFill="1" applyBorder="1" applyAlignment="1">
      <alignment horizontal="left" vertical="top" wrapText="1"/>
    </xf>
    <xf numFmtId="0" fontId="0" fillId="0" borderId="26" xfId="0" applyFont="1" applyFill="1" applyBorder="1" applyAlignment="1">
      <alignment horizontal="left" vertical="top" wrapText="1"/>
    </xf>
    <xf numFmtId="0" fontId="0" fillId="0" borderId="22" xfId="0" applyFont="1" applyFill="1" applyBorder="1" applyAlignment="1">
      <alignment horizontal="left" vertical="top" wrapText="1"/>
    </xf>
    <xf numFmtId="0" fontId="0" fillId="0" borderId="33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167" fontId="6" fillId="0" borderId="36" xfId="0" applyNumberFormat="1" applyFont="1" applyFill="1" applyBorder="1" applyAlignment="1">
      <alignment horizontal="center" vertical="top"/>
    </xf>
    <xf numFmtId="167" fontId="6" fillId="0" borderId="37" xfId="0" applyNumberFormat="1" applyFont="1" applyFill="1" applyBorder="1" applyAlignment="1">
      <alignment horizontal="center" vertical="top"/>
    </xf>
    <xf numFmtId="168" fontId="6" fillId="0" borderId="36" xfId="0" applyNumberFormat="1" applyFont="1" applyFill="1" applyBorder="1" applyAlignment="1">
      <alignment horizontal="center" vertical="top"/>
    </xf>
    <xf numFmtId="168" fontId="6" fillId="0" borderId="37" xfId="0" applyNumberFormat="1" applyFont="1" applyFill="1" applyBorder="1" applyAlignment="1">
      <alignment horizontal="center" vertical="top"/>
    </xf>
    <xf numFmtId="0" fontId="0" fillId="0" borderId="38" xfId="0" applyFont="1" applyFill="1" applyBorder="1" applyAlignment="1">
      <alignment horizontal="left" vertical="top" wrapText="1"/>
    </xf>
    <xf numFmtId="0" fontId="58" fillId="0" borderId="11" xfId="0" applyFont="1" applyFill="1" applyBorder="1" applyAlignment="1">
      <alignment horizontal="center" vertical="center" wrapText="1"/>
    </xf>
    <xf numFmtId="0" fontId="58" fillId="0" borderId="39" xfId="0" applyFont="1" applyFill="1" applyBorder="1" applyAlignment="1">
      <alignment horizontal="center" vertical="center" wrapText="1"/>
    </xf>
    <xf numFmtId="0" fontId="58" fillId="0" borderId="40" xfId="0" applyFont="1" applyFill="1" applyBorder="1" applyAlignment="1">
      <alignment horizontal="center" vertical="center" wrapText="1"/>
    </xf>
    <xf numFmtId="0" fontId="58" fillId="0" borderId="41" xfId="0" applyFont="1" applyFill="1" applyBorder="1" applyAlignment="1">
      <alignment horizontal="center" vertical="center" wrapText="1"/>
    </xf>
    <xf numFmtId="0" fontId="7" fillId="0" borderId="42" xfId="3062" applyFill="1" applyBorder="1" applyAlignment="1">
      <alignment horizontal="center"/>
    </xf>
    <xf numFmtId="0" fontId="7" fillId="0" borderId="43" xfId="3062" applyFill="1" applyBorder="1" applyAlignment="1">
      <alignment horizontal="center"/>
    </xf>
    <xf numFmtId="0" fontId="57" fillId="0" borderId="42" xfId="3062" applyFont="1" applyFill="1" applyBorder="1" applyAlignment="1">
      <alignment horizontal="center"/>
    </xf>
    <xf numFmtId="0" fontId="57" fillId="0" borderId="43" xfId="3062" applyFont="1" applyFill="1" applyBorder="1" applyAlignment="1">
      <alignment horizontal="center"/>
    </xf>
    <xf numFmtId="0" fontId="53" fillId="0" borderId="44" xfId="0" applyFont="1" applyFill="1" applyBorder="1" applyAlignment="1">
      <alignment horizontal="center"/>
    </xf>
    <xf numFmtId="0" fontId="56" fillId="0" borderId="42" xfId="3062" applyFont="1" applyFill="1" applyBorder="1" applyAlignment="1">
      <alignment horizontal="center"/>
    </xf>
    <xf numFmtId="0" fontId="56" fillId="0" borderId="43" xfId="3062" applyFont="1" applyFill="1" applyBorder="1" applyAlignment="1">
      <alignment horizontal="center"/>
    </xf>
    <xf numFmtId="0" fontId="8" fillId="0" borderId="42" xfId="3062" applyFont="1" applyFill="1" applyBorder="1" applyAlignment="1">
      <alignment horizontal="center"/>
    </xf>
    <xf numFmtId="0" fontId="8" fillId="0" borderId="43" xfId="3062" applyFont="1" applyFill="1" applyBorder="1" applyAlignment="1">
      <alignment horizontal="center"/>
    </xf>
    <xf numFmtId="0" fontId="53" fillId="0" borderId="0" xfId="0" applyFont="1" applyFill="1" applyAlignment="1">
      <alignment horizontal="center" vertical="center" wrapText="1"/>
    </xf>
    <xf numFmtId="0" fontId="63" fillId="0" borderId="0" xfId="0" applyFont="1" applyFill="1" applyAlignment="1">
      <alignment horizontal="center" vertical="center" wrapText="1"/>
    </xf>
    <xf numFmtId="0" fontId="54" fillId="0" borderId="0" xfId="3062" applyFont="1" applyFill="1" applyBorder="1" applyAlignment="1">
      <alignment horizontal="center" vertical="center" wrapText="1"/>
    </xf>
    <xf numFmtId="0" fontId="55" fillId="0" borderId="11" xfId="3062" applyFont="1" applyFill="1" applyBorder="1" applyAlignment="1">
      <alignment horizontal="center" vertical="center" wrapText="1"/>
    </xf>
    <xf numFmtId="0" fontId="55" fillId="0" borderId="45" xfId="3062" applyFont="1" applyFill="1" applyBorder="1" applyAlignment="1">
      <alignment horizontal="center" vertical="center" wrapText="1"/>
    </xf>
    <xf numFmtId="0" fontId="55" fillId="0" borderId="39" xfId="3062" applyFont="1" applyFill="1" applyBorder="1" applyAlignment="1">
      <alignment horizontal="center" vertical="center" wrapText="1"/>
    </xf>
    <xf numFmtId="0" fontId="0" fillId="0" borderId="65" xfId="0" applyFont="1" applyFill="1" applyBorder="1" applyAlignment="1">
      <alignment horizontal="left" vertical="top" wrapText="1"/>
    </xf>
    <xf numFmtId="0" fontId="0" fillId="0" borderId="66" xfId="0" applyFont="1" applyFill="1" applyBorder="1" applyAlignment="1">
      <alignment horizontal="left" vertical="top" wrapText="1"/>
    </xf>
    <xf numFmtId="0" fontId="0" fillId="0" borderId="67" xfId="0" applyFont="1" applyFill="1" applyBorder="1" applyAlignment="1">
      <alignment horizontal="left" vertical="top" wrapText="1"/>
    </xf>
    <xf numFmtId="0" fontId="61" fillId="0" borderId="68" xfId="0" applyFont="1" applyFill="1" applyBorder="1" applyAlignment="1">
      <alignment horizontal="left" vertical="top" wrapText="1" indent="2"/>
    </xf>
    <xf numFmtId="0" fontId="61" fillId="0" borderId="61" xfId="0" applyFont="1" applyFill="1" applyBorder="1" applyAlignment="1">
      <alignment horizontal="left" vertical="top" wrapText="1" indent="2"/>
    </xf>
    <xf numFmtId="0" fontId="0" fillId="0" borderId="63" xfId="0" applyFont="1" applyFill="1" applyBorder="1" applyAlignment="1">
      <alignment horizontal="left" vertical="top" wrapText="1"/>
    </xf>
    <xf numFmtId="0" fontId="0" fillId="0" borderId="64" xfId="0" applyFont="1" applyFill="1" applyBorder="1" applyAlignment="1">
      <alignment horizontal="left" vertical="top" wrapText="1"/>
    </xf>
    <xf numFmtId="0" fontId="0" fillId="0" borderId="60" xfId="0" applyFont="1" applyFill="1" applyBorder="1" applyAlignment="1">
      <alignment horizontal="left" vertical="top" wrapText="1"/>
    </xf>
    <xf numFmtId="0" fontId="0" fillId="0" borderId="69" xfId="0" applyFont="1" applyFill="1" applyBorder="1" applyAlignment="1">
      <alignment horizontal="center"/>
    </xf>
    <xf numFmtId="0" fontId="0" fillId="0" borderId="70" xfId="0" applyFont="1" applyFill="1" applyBorder="1" applyAlignment="1">
      <alignment horizontal="center"/>
    </xf>
    <xf numFmtId="0" fontId="0" fillId="0" borderId="71" xfId="0" applyFont="1" applyFill="1" applyBorder="1" applyAlignment="1">
      <alignment horizontal="center"/>
    </xf>
    <xf numFmtId="167" fontId="6" fillId="0" borderId="72" xfId="0" applyNumberFormat="1" applyFont="1" applyFill="1" applyBorder="1" applyAlignment="1">
      <alignment horizontal="center" vertical="top"/>
    </xf>
    <xf numFmtId="167" fontId="6" fillId="0" borderId="73" xfId="0" applyNumberFormat="1" applyFont="1" applyFill="1" applyBorder="1" applyAlignment="1">
      <alignment horizontal="center" vertical="top"/>
    </xf>
    <xf numFmtId="168" fontId="6" fillId="0" borderId="72" xfId="0" applyNumberFormat="1" applyFont="1" applyFill="1" applyBorder="1" applyAlignment="1">
      <alignment horizontal="center" vertical="top"/>
    </xf>
    <xf numFmtId="168" fontId="6" fillId="0" borderId="73" xfId="0" applyNumberFormat="1" applyFont="1" applyFill="1" applyBorder="1" applyAlignment="1">
      <alignment horizontal="center" vertical="top"/>
    </xf>
    <xf numFmtId="0" fontId="58" fillId="0" borderId="74" xfId="0" applyFont="1" applyFill="1" applyBorder="1" applyAlignment="1">
      <alignment horizontal="center" vertical="center" wrapText="1"/>
    </xf>
    <xf numFmtId="0" fontId="58" fillId="0" borderId="75" xfId="0" applyFont="1" applyFill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wrapText="1"/>
    </xf>
    <xf numFmtId="0" fontId="59" fillId="0" borderId="77" xfId="0" applyFont="1" applyFill="1" applyBorder="1" applyAlignment="1">
      <alignment horizontal="center" vertical="top" wrapText="1"/>
    </xf>
    <xf numFmtId="14" fontId="60" fillId="0" borderId="0" xfId="0" applyNumberFormat="1" applyFont="1" applyFill="1" applyAlignment="1">
      <alignment horizontal="left" vertical="top" wrapText="1"/>
    </xf>
    <xf numFmtId="0" fontId="55" fillId="0" borderId="74" xfId="3062" applyFont="1" applyFill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top" wrapText="1"/>
    </xf>
    <xf numFmtId="0" fontId="2" fillId="24" borderId="0" xfId="3061" applyFont="1" applyFill="1" applyBorder="1" applyAlignment="1">
      <alignment horizontal="center" vertical="center" wrapText="1"/>
    </xf>
    <xf numFmtId="0" fontId="2" fillId="24" borderId="0" xfId="3061" applyFont="1" applyFill="1" applyAlignment="1">
      <alignment horizontal="center"/>
    </xf>
    <xf numFmtId="0" fontId="2" fillId="24" borderId="0" xfId="3061" applyFont="1" applyFill="1" applyAlignment="1">
      <alignment horizontal="center" wrapText="1"/>
    </xf>
    <xf numFmtId="0" fontId="26" fillId="24" borderId="0" xfId="3061" applyFont="1" applyFill="1" applyBorder="1" applyAlignment="1">
      <alignment horizontal="center" vertical="center" wrapText="1"/>
    </xf>
    <xf numFmtId="0" fontId="34" fillId="0" borderId="40" xfId="3063" applyFont="1" applyBorder="1" applyAlignment="1">
      <alignment horizontal="center" vertical="center" wrapText="1"/>
    </xf>
    <xf numFmtId="0" fontId="31" fillId="0" borderId="0" xfId="3063" applyFont="1" applyAlignment="1">
      <alignment horizontal="center" vertical="center" wrapText="1"/>
    </xf>
    <xf numFmtId="0" fontId="4" fillId="0" borderId="10" xfId="3063" applyFont="1" applyBorder="1" applyAlignment="1">
      <alignment horizontal="center" vertical="center" wrapText="1"/>
    </xf>
    <xf numFmtId="0" fontId="29" fillId="0" borderId="0" xfId="3063" applyFont="1" applyAlignment="1">
      <alignment horizontal="center" wrapText="1"/>
    </xf>
    <xf numFmtId="0" fontId="2" fillId="0" borderId="0" xfId="3061" applyAlignment="1">
      <alignment wrapText="1"/>
    </xf>
    <xf numFmtId="0" fontId="0" fillId="57" borderId="0" xfId="0" applyFont="1" applyFill="1" applyAlignment="1">
      <alignment vertical="top"/>
    </xf>
    <xf numFmtId="0" fontId="0" fillId="57" borderId="0" xfId="0" applyFont="1" applyFill="1" applyAlignment="1">
      <alignment horizontal="right" vertical="top"/>
    </xf>
    <xf numFmtId="0" fontId="8" fillId="57" borderId="0" xfId="0" applyFont="1" applyFill="1" applyAlignment="1">
      <alignment vertical="top"/>
    </xf>
    <xf numFmtId="0" fontId="0" fillId="57" borderId="76" xfId="0" applyFont="1" applyFill="1" applyBorder="1" applyAlignment="1">
      <alignment horizontal="center" vertical="top" wrapText="1"/>
    </xf>
    <xf numFmtId="0" fontId="58" fillId="57" borderId="0" xfId="0" applyFont="1" applyFill="1" applyAlignment="1">
      <alignment horizontal="center" vertical="top" wrapText="1"/>
    </xf>
    <xf numFmtId="0" fontId="59" fillId="57" borderId="77" xfId="0" applyFont="1" applyFill="1" applyBorder="1" applyAlignment="1">
      <alignment horizontal="center" vertical="top" wrapText="1"/>
    </xf>
    <xf numFmtId="0" fontId="0" fillId="57" borderId="0" xfId="0" applyFont="1" applyFill="1" applyAlignment="1">
      <alignment horizontal="left" vertical="top"/>
    </xf>
    <xf numFmtId="0" fontId="0" fillId="57" borderId="0" xfId="0" applyFont="1" applyFill="1" applyAlignment="1">
      <alignment horizontal="center" vertical="top"/>
    </xf>
    <xf numFmtId="0" fontId="4" fillId="57" borderId="0" xfId="0" applyFont="1" applyFill="1" applyAlignment="1">
      <alignment horizontal="right" vertical="top"/>
    </xf>
    <xf numFmtId="0" fontId="60" fillId="57" borderId="0" xfId="0" applyFont="1" applyFill="1" applyAlignment="1">
      <alignment horizontal="left" vertical="top" wrapText="1"/>
    </xf>
    <xf numFmtId="0" fontId="59" fillId="57" borderId="0" xfId="0" applyFont="1" applyFill="1" applyAlignment="1">
      <alignment horizontal="center" vertical="top" wrapText="1"/>
    </xf>
    <xf numFmtId="0" fontId="58" fillId="57" borderId="0" xfId="0" applyFont="1" applyFill="1" applyAlignment="1">
      <alignment horizontal="right" vertical="top"/>
    </xf>
    <xf numFmtId="0" fontId="58" fillId="57" borderId="0" xfId="0" applyFont="1" applyFill="1" applyAlignment="1">
      <alignment vertical="top"/>
    </xf>
    <xf numFmtId="0" fontId="0" fillId="57" borderId="38" xfId="0" applyFont="1" applyFill="1" applyBorder="1" applyAlignment="1">
      <alignment horizontal="left" vertical="top" wrapText="1"/>
    </xf>
    <xf numFmtId="0" fontId="58" fillId="58" borderId="11" xfId="0" applyFont="1" applyFill="1" applyBorder="1" applyAlignment="1">
      <alignment horizontal="center" vertical="center" wrapText="1"/>
    </xf>
    <xf numFmtId="0" fontId="58" fillId="58" borderId="40" xfId="0" applyFont="1" applyFill="1" applyBorder="1" applyAlignment="1">
      <alignment horizontal="center" vertical="center" wrapText="1"/>
    </xf>
    <xf numFmtId="0" fontId="58" fillId="58" borderId="75" xfId="0" applyFont="1" applyFill="1" applyBorder="1" applyAlignment="1">
      <alignment horizontal="center" vertical="center" wrapText="1"/>
    </xf>
    <xf numFmtId="0" fontId="0" fillId="57" borderId="0" xfId="0" applyFont="1" applyFill="1" applyAlignment="1">
      <alignment horizontal="center" vertical="center"/>
    </xf>
    <xf numFmtId="0" fontId="8" fillId="57" borderId="0" xfId="0" applyFont="1" applyFill="1" applyAlignment="1">
      <alignment horizontal="center" vertical="center"/>
    </xf>
    <xf numFmtId="0" fontId="58" fillId="58" borderId="74" xfId="0" applyFont="1" applyFill="1" applyBorder="1" applyAlignment="1">
      <alignment horizontal="center" vertical="center" wrapText="1"/>
    </xf>
    <xf numFmtId="0" fontId="58" fillId="58" borderId="14" xfId="0" applyFont="1" applyFill="1" applyBorder="1" applyAlignment="1">
      <alignment horizontal="center" vertical="center" wrapText="1"/>
    </xf>
    <xf numFmtId="0" fontId="61" fillId="58" borderId="12" xfId="0" applyFont="1" applyFill="1" applyBorder="1" applyAlignment="1">
      <alignment horizontal="center" vertical="center" wrapText="1"/>
    </xf>
    <xf numFmtId="0" fontId="61" fillId="58" borderId="14" xfId="0" applyFont="1" applyFill="1" applyBorder="1" applyAlignment="1">
      <alignment horizontal="center" vertical="center" wrapText="1"/>
    </xf>
    <xf numFmtId="0" fontId="0" fillId="57" borderId="0" xfId="0" applyFont="1" applyFill="1" applyAlignment="1">
      <alignment horizontal="center"/>
    </xf>
    <xf numFmtId="0" fontId="8" fillId="57" borderId="0" xfId="0" applyFont="1" applyFill="1" applyAlignment="1">
      <alignment horizontal="center"/>
    </xf>
    <xf numFmtId="0" fontId="0" fillId="57" borderId="69" xfId="0" applyFont="1" applyFill="1" applyBorder="1" applyAlignment="1">
      <alignment horizontal="center"/>
    </xf>
    <xf numFmtId="0" fontId="0" fillId="57" borderId="70" xfId="0" applyFont="1" applyFill="1" applyBorder="1" applyAlignment="1">
      <alignment horizontal="center"/>
    </xf>
    <xf numFmtId="0" fontId="0" fillId="57" borderId="71" xfId="0" applyFont="1" applyFill="1" applyBorder="1" applyAlignment="1">
      <alignment horizontal="center"/>
    </xf>
    <xf numFmtId="0" fontId="8" fillId="57" borderId="0" xfId="0" applyFont="1" applyFill="1"/>
    <xf numFmtId="0" fontId="6" fillId="57" borderId="57" xfId="0" applyFont="1" applyFill="1" applyBorder="1" applyAlignment="1">
      <alignment horizontal="center" vertical="top" wrapText="1"/>
    </xf>
    <xf numFmtId="0" fontId="6" fillId="57" borderId="58" xfId="0" applyFont="1" applyFill="1" applyBorder="1" applyAlignment="1">
      <alignment horizontal="left" vertical="top" wrapText="1"/>
    </xf>
    <xf numFmtId="0" fontId="6" fillId="57" borderId="58" xfId="0" applyFont="1" applyFill="1" applyBorder="1" applyAlignment="1">
      <alignment horizontal="center" vertical="top" wrapText="1"/>
    </xf>
    <xf numFmtId="168" fontId="6" fillId="57" borderId="72" xfId="0" applyNumberFormat="1" applyFont="1" applyFill="1" applyBorder="1" applyAlignment="1">
      <alignment horizontal="center" vertical="top"/>
    </xf>
    <xf numFmtId="168" fontId="6" fillId="57" borderId="73" xfId="0" applyNumberFormat="1" applyFont="1" applyFill="1" applyBorder="1" applyAlignment="1">
      <alignment horizontal="center" vertical="top"/>
    </xf>
    <xf numFmtId="2" fontId="0" fillId="57" borderId="0" xfId="0" applyNumberFormat="1" applyFont="1" applyFill="1" applyAlignment="1">
      <alignment horizontal="right" vertical="top"/>
    </xf>
    <xf numFmtId="49" fontId="90" fillId="57" borderId="55" xfId="0" applyNumberFormat="1" applyFont="1" applyFill="1" applyBorder="1" applyAlignment="1">
      <alignment horizontal="center" vertical="top" wrapText="1"/>
    </xf>
    <xf numFmtId="0" fontId="90" fillId="57" borderId="56" xfId="0" applyFont="1" applyFill="1" applyBorder="1" applyAlignment="1">
      <alignment horizontal="center" vertical="top" wrapText="1"/>
    </xf>
    <xf numFmtId="0" fontId="90" fillId="57" borderId="56" xfId="0" applyFont="1" applyFill="1" applyBorder="1" applyAlignment="1">
      <alignment horizontal="left" vertical="top" wrapText="1" indent="2"/>
    </xf>
    <xf numFmtId="0" fontId="90" fillId="57" borderId="56" xfId="0" applyFont="1" applyFill="1" applyBorder="1" applyAlignment="1">
      <alignment horizontal="right" vertical="top"/>
    </xf>
    <xf numFmtId="0" fontId="7" fillId="57" borderId="0" xfId="0" applyFont="1" applyFill="1" applyAlignment="1">
      <alignment vertical="top"/>
    </xf>
    <xf numFmtId="49" fontId="88" fillId="57" borderId="55" xfId="0" applyNumberFormat="1" applyFont="1" applyFill="1" applyBorder="1" applyAlignment="1">
      <alignment horizontal="center" vertical="top" wrapText="1"/>
    </xf>
    <xf numFmtId="0" fontId="88" fillId="57" borderId="56" xfId="0" applyFont="1" applyFill="1" applyBorder="1" applyAlignment="1">
      <alignment horizontal="center" vertical="top" wrapText="1"/>
    </xf>
    <xf numFmtId="0" fontId="88" fillId="57" borderId="56" xfId="0" applyFont="1" applyFill="1" applyBorder="1" applyAlignment="1">
      <alignment horizontal="left" vertical="top" wrapText="1" indent="2"/>
    </xf>
    <xf numFmtId="0" fontId="88" fillId="57" borderId="56" xfId="0" applyFont="1" applyFill="1" applyBorder="1" applyAlignment="1">
      <alignment horizontal="right" vertical="top"/>
    </xf>
    <xf numFmtId="0" fontId="89" fillId="57" borderId="0" xfId="0" applyFont="1" applyFill="1" applyAlignment="1">
      <alignment vertical="top"/>
    </xf>
    <xf numFmtId="49" fontId="91" fillId="57" borderId="55" xfId="0" applyNumberFormat="1" applyFont="1" applyFill="1" applyBorder="1" applyAlignment="1">
      <alignment horizontal="center" vertical="top" wrapText="1"/>
    </xf>
    <xf numFmtId="0" fontId="91" fillId="57" borderId="56" xfId="0" applyFont="1" applyFill="1" applyBorder="1" applyAlignment="1">
      <alignment horizontal="center" vertical="top" wrapText="1"/>
    </xf>
    <xf numFmtId="0" fontId="91" fillId="57" borderId="56" xfId="0" applyFont="1" applyFill="1" applyBorder="1" applyAlignment="1">
      <alignment horizontal="left" vertical="top" wrapText="1" indent="2"/>
    </xf>
    <xf numFmtId="0" fontId="91" fillId="57" borderId="56" xfId="0" applyFont="1" applyFill="1" applyBorder="1" applyAlignment="1">
      <alignment horizontal="right" vertical="top"/>
    </xf>
    <xf numFmtId="0" fontId="92" fillId="57" borderId="0" xfId="0" applyFont="1" applyFill="1" applyAlignment="1">
      <alignment vertical="top"/>
    </xf>
    <xf numFmtId="49" fontId="91" fillId="57" borderId="59" xfId="0" applyNumberFormat="1" applyFont="1" applyFill="1" applyBorder="1" applyAlignment="1">
      <alignment horizontal="center" vertical="top" wrapText="1"/>
    </xf>
    <xf numFmtId="0" fontId="91" fillId="57" borderId="60" xfId="0" applyFont="1" applyFill="1" applyBorder="1" applyAlignment="1">
      <alignment horizontal="center" vertical="top" wrapText="1"/>
    </xf>
    <xf numFmtId="0" fontId="91" fillId="57" borderId="60" xfId="0" applyFont="1" applyFill="1" applyBorder="1" applyAlignment="1">
      <alignment horizontal="left" vertical="top" wrapText="1" indent="2"/>
    </xf>
    <xf numFmtId="0" fontId="91" fillId="57" borderId="60" xfId="0" applyFont="1" applyFill="1" applyBorder="1" applyAlignment="1">
      <alignment horizontal="right" vertical="top"/>
    </xf>
    <xf numFmtId="168" fontId="91" fillId="57" borderId="60" xfId="0" applyNumberFormat="1" applyFont="1" applyFill="1" applyBorder="1" applyAlignment="1">
      <alignment horizontal="right" vertical="top"/>
    </xf>
    <xf numFmtId="169" fontId="90" fillId="57" borderId="56" xfId="0" applyNumberFormat="1" applyFont="1" applyFill="1" applyBorder="1" applyAlignment="1">
      <alignment horizontal="right" vertical="top"/>
    </xf>
    <xf numFmtId="169" fontId="91" fillId="57" borderId="60" xfId="0" applyNumberFormat="1" applyFont="1" applyFill="1" applyBorder="1" applyAlignment="1">
      <alignment horizontal="right" vertical="top"/>
    </xf>
    <xf numFmtId="0" fontId="0" fillId="57" borderId="65" xfId="0" applyFont="1" applyFill="1" applyBorder="1" applyAlignment="1">
      <alignment horizontal="left" vertical="top" wrapText="1"/>
    </xf>
    <xf numFmtId="0" fontId="0" fillId="57" borderId="66" xfId="0" applyFont="1" applyFill="1" applyBorder="1" applyAlignment="1">
      <alignment horizontal="left" vertical="top" wrapText="1"/>
    </xf>
    <xf numFmtId="0" fontId="0" fillId="57" borderId="67" xfId="0" applyFont="1" applyFill="1" applyBorder="1" applyAlignment="1">
      <alignment horizontal="left" vertical="top" wrapText="1"/>
    </xf>
    <xf numFmtId="0" fontId="61" fillId="58" borderId="68" xfId="0" applyFont="1" applyFill="1" applyBorder="1" applyAlignment="1">
      <alignment horizontal="left" vertical="top" wrapText="1" indent="2"/>
    </xf>
    <xf numFmtId="0" fontId="61" fillId="58" borderId="61" xfId="0" applyFont="1" applyFill="1" applyBorder="1" applyAlignment="1">
      <alignment horizontal="left" vertical="top" wrapText="1" indent="2"/>
    </xf>
    <xf numFmtId="0" fontId="58" fillId="58" borderId="61" xfId="0" applyFont="1" applyFill="1" applyBorder="1" applyAlignment="1">
      <alignment horizontal="center" vertical="top" wrapText="1"/>
    </xf>
    <xf numFmtId="2" fontId="6" fillId="58" borderId="61" xfId="0" applyNumberFormat="1" applyFont="1" applyFill="1" applyBorder="1" applyAlignment="1">
      <alignment horizontal="right" vertical="top"/>
    </xf>
    <xf numFmtId="0" fontId="6" fillId="58" borderId="62" xfId="0" applyFont="1" applyFill="1" applyBorder="1" applyAlignment="1">
      <alignment horizontal="right" vertical="top"/>
    </xf>
    <xf numFmtId="0" fontId="0" fillId="57" borderId="63" xfId="0" applyFont="1" applyFill="1" applyBorder="1" applyAlignment="1">
      <alignment horizontal="left" vertical="top" wrapText="1"/>
    </xf>
    <xf numFmtId="0" fontId="0" fillId="57" borderId="64" xfId="0" applyFont="1" applyFill="1" applyBorder="1" applyAlignment="1">
      <alignment horizontal="left" vertical="top" wrapText="1"/>
    </xf>
    <xf numFmtId="0" fontId="0" fillId="57" borderId="60" xfId="0" applyFont="1" applyFill="1" applyBorder="1" applyAlignment="1">
      <alignment horizontal="left" vertical="top" wrapText="1"/>
    </xf>
    <xf numFmtId="0" fontId="58" fillId="58" borderId="63" xfId="0" applyFont="1" applyFill="1" applyBorder="1" applyAlignment="1">
      <alignment horizontal="center" vertical="top" wrapText="1"/>
    </xf>
    <xf numFmtId="0" fontId="58" fillId="58" borderId="64" xfId="0" applyFont="1" applyFill="1" applyBorder="1" applyAlignment="1">
      <alignment horizontal="left" vertical="top" wrapText="1"/>
    </xf>
    <xf numFmtId="0" fontId="61" fillId="58" borderId="64" xfId="0" applyFont="1" applyFill="1" applyBorder="1" applyAlignment="1">
      <alignment horizontal="left" vertical="top" wrapText="1" indent="2"/>
    </xf>
    <xf numFmtId="0" fontId="58" fillId="58" borderId="64" xfId="0" applyFont="1" applyFill="1" applyBorder="1" applyAlignment="1">
      <alignment horizontal="center" vertical="top" wrapText="1"/>
    </xf>
    <xf numFmtId="0" fontId="6" fillId="58" borderId="64" xfId="0" applyFont="1" applyFill="1" applyBorder="1" applyAlignment="1">
      <alignment horizontal="right" vertical="top" wrapText="1"/>
    </xf>
    <xf numFmtId="0" fontId="6" fillId="58" borderId="60" xfId="0" applyFont="1" applyFill="1" applyBorder="1" applyAlignment="1">
      <alignment horizontal="right" vertical="top" wrapText="1"/>
    </xf>
    <xf numFmtId="0" fontId="62" fillId="57" borderId="59" xfId="0" applyFont="1" applyFill="1" applyBorder="1" applyAlignment="1">
      <alignment horizontal="center" vertical="top" wrapText="1"/>
    </xf>
    <xf numFmtId="0" fontId="62" fillId="57" borderId="60" xfId="0" applyFont="1" applyFill="1" applyBorder="1" applyAlignment="1">
      <alignment horizontal="left" vertical="top" wrapText="1"/>
    </xf>
    <xf numFmtId="0" fontId="62" fillId="57" borderId="60" xfId="0" applyFont="1" applyFill="1" applyBorder="1" applyAlignment="1">
      <alignment horizontal="center" vertical="top" wrapText="1"/>
    </xf>
    <xf numFmtId="0" fontId="7" fillId="57" borderId="60" xfId="0" applyFont="1" applyFill="1" applyBorder="1" applyAlignment="1">
      <alignment horizontal="right" vertical="top" wrapText="1"/>
    </xf>
    <xf numFmtId="0" fontId="53" fillId="57" borderId="0" xfId="3052" applyFont="1" applyFill="1"/>
    <xf numFmtId="0" fontId="53" fillId="57" borderId="0" xfId="3052" applyFont="1" applyFill="1" applyAlignment="1">
      <alignment horizontal="center" vertical="center" wrapText="1"/>
    </xf>
    <xf numFmtId="0" fontId="53" fillId="57" borderId="0" xfId="3052" applyFont="1" applyFill="1" applyAlignment="1">
      <alignment horizontal="left" vertical="center" wrapText="1"/>
    </xf>
    <xf numFmtId="0" fontId="54" fillId="57" borderId="0" xfId="3062" applyFont="1" applyFill="1" applyBorder="1" applyAlignment="1">
      <alignment horizontal="center" vertical="center" wrapText="1"/>
    </xf>
    <xf numFmtId="0" fontId="55" fillId="57" borderId="11" xfId="3062" applyFont="1" applyFill="1" applyBorder="1" applyAlignment="1">
      <alignment horizontal="center" vertical="center" wrapText="1"/>
    </xf>
    <xf numFmtId="0" fontId="55" fillId="57" borderId="45" xfId="3062" applyFont="1" applyFill="1" applyBorder="1" applyAlignment="1">
      <alignment horizontal="center" vertical="center" wrapText="1"/>
    </xf>
    <xf numFmtId="0" fontId="55" fillId="57" borderId="74" xfId="3062" applyFont="1" applyFill="1" applyBorder="1" applyAlignment="1">
      <alignment horizontal="center" vertical="center" wrapText="1"/>
    </xf>
    <xf numFmtId="0" fontId="55" fillId="57" borderId="12" xfId="3062" applyFont="1" applyFill="1" applyBorder="1" applyAlignment="1">
      <alignment horizontal="center" vertical="center" wrapText="1"/>
    </xf>
    <xf numFmtId="0" fontId="55" fillId="57" borderId="14" xfId="3062" applyFont="1" applyFill="1" applyBorder="1" applyAlignment="1">
      <alignment horizontal="center" vertical="center" wrapText="1"/>
    </xf>
    <xf numFmtId="0" fontId="53" fillId="57" borderId="44" xfId="3052" applyFont="1" applyFill="1" applyBorder="1" applyAlignment="1">
      <alignment horizontal="center"/>
    </xf>
    <xf numFmtId="0" fontId="56" fillId="57" borderId="42" xfId="3062" applyFont="1" applyFill="1" applyBorder="1" applyAlignment="1">
      <alignment horizontal="center"/>
    </xf>
    <xf numFmtId="0" fontId="56" fillId="57" borderId="43" xfId="3062" applyFont="1" applyFill="1" applyBorder="1" applyAlignment="1">
      <alignment horizontal="center"/>
    </xf>
    <xf numFmtId="0" fontId="8" fillId="57" borderId="42" xfId="3062" applyFont="1" applyFill="1" applyBorder="1" applyAlignment="1">
      <alignment horizontal="center"/>
    </xf>
    <xf numFmtId="0" fontId="8" fillId="57" borderId="43" xfId="3062" applyFont="1" applyFill="1" applyBorder="1" applyAlignment="1">
      <alignment horizontal="center"/>
    </xf>
    <xf numFmtId="0" fontId="7" fillId="57" borderId="42" xfId="3062" applyFill="1" applyBorder="1" applyAlignment="1">
      <alignment horizontal="center"/>
    </xf>
    <xf numFmtId="0" fontId="7" fillId="57" borderId="43" xfId="3062" applyFill="1" applyBorder="1" applyAlignment="1">
      <alignment horizontal="center"/>
    </xf>
    <xf numFmtId="0" fontId="57" fillId="57" borderId="42" xfId="3062" applyFont="1" applyFill="1" applyBorder="1" applyAlignment="1">
      <alignment horizontal="center"/>
    </xf>
    <xf numFmtId="0" fontId="57" fillId="57" borderId="43" xfId="3062" applyFont="1" applyFill="1" applyBorder="1" applyAlignment="1">
      <alignment horizontal="center"/>
    </xf>
    <xf numFmtId="0" fontId="53" fillId="57" borderId="15" xfId="3052" applyFont="1" applyFill="1" applyBorder="1" applyAlignment="1">
      <alignment horizontal="center" vertical="center" wrapText="1"/>
    </xf>
    <xf numFmtId="0" fontId="53" fillId="57" borderId="16" xfId="3052" applyFont="1" applyFill="1" applyBorder="1" applyAlignment="1">
      <alignment horizontal="left" vertical="top" wrapText="1" indent="1"/>
    </xf>
    <xf numFmtId="0" fontId="53" fillId="57" borderId="16" xfId="3052" applyFont="1" applyFill="1" applyBorder="1" applyAlignment="1">
      <alignment horizontal="center" vertical="center" wrapText="1"/>
    </xf>
    <xf numFmtId="175" fontId="53" fillId="57" borderId="16" xfId="3465" applyNumberFormat="1" applyFont="1" applyFill="1" applyBorder="1" applyAlignment="1">
      <alignment horizontal="right" vertical="center" wrapText="1"/>
    </xf>
    <xf numFmtId="0" fontId="6" fillId="57" borderId="15" xfId="3062" applyFont="1" applyFill="1" applyBorder="1" applyAlignment="1">
      <alignment horizontal="center" vertical="center" wrapText="1"/>
    </xf>
    <xf numFmtId="0" fontId="6" fillId="57" borderId="16" xfId="3062" applyFont="1" applyFill="1" applyBorder="1" applyAlignment="1">
      <alignment horizontal="center" vertical="center" wrapText="1"/>
    </xf>
    <xf numFmtId="175" fontId="6" fillId="57" borderId="16" xfId="3465" applyNumberFormat="1" applyFont="1" applyFill="1" applyBorder="1" applyAlignment="1">
      <alignment horizontal="right" vertical="center" wrapText="1"/>
    </xf>
    <xf numFmtId="166" fontId="53" fillId="0" borderId="16" xfId="0" applyNumberFormat="1" applyFont="1" applyBorder="1" applyAlignment="1">
      <alignment horizontal="right" vertical="center" wrapText="1"/>
    </xf>
    <xf numFmtId="0" fontId="6" fillId="57" borderId="16" xfId="3062" applyFont="1" applyFill="1" applyBorder="1" applyAlignment="1">
      <alignment horizontal="right" vertical="center" wrapText="1"/>
    </xf>
    <xf numFmtId="173" fontId="53" fillId="57" borderId="16" xfId="3465" applyNumberFormat="1" applyFont="1" applyFill="1" applyBorder="1" applyAlignment="1">
      <alignment horizontal="right" vertical="center" wrapText="1"/>
    </xf>
    <xf numFmtId="173" fontId="6" fillId="57" borderId="16" xfId="3465" applyNumberFormat="1" applyFont="1" applyFill="1" applyBorder="1" applyAlignment="1">
      <alignment horizontal="right" vertical="center" wrapText="1"/>
    </xf>
    <xf numFmtId="167" fontId="6" fillId="57" borderId="72" xfId="0" applyNumberFormat="1" applyFont="1" applyFill="1" applyBorder="1" applyAlignment="1">
      <alignment horizontal="center" vertical="top"/>
    </xf>
    <xf numFmtId="167" fontId="6" fillId="57" borderId="73" xfId="0" applyNumberFormat="1" applyFont="1" applyFill="1" applyBorder="1" applyAlignment="1">
      <alignment horizontal="center" vertical="top"/>
    </xf>
    <xf numFmtId="166" fontId="53" fillId="57" borderId="16" xfId="3052" applyNumberFormat="1" applyFont="1" applyFill="1" applyBorder="1" applyAlignment="1">
      <alignment horizontal="right" vertical="center" wrapText="1"/>
    </xf>
  </cellXfs>
  <cellStyles count="437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10" xfId="7"/>
    <cellStyle name="20% - Акцент1 100" xfId="8"/>
    <cellStyle name="20% - Акцент1 100 2" xfId="9"/>
    <cellStyle name="20% - Акцент1 101" xfId="10"/>
    <cellStyle name="20% - Акцент1 101 2" xfId="11"/>
    <cellStyle name="20% - Акцент1 102" xfId="12"/>
    <cellStyle name="20% - Акцент1 102 2" xfId="13"/>
    <cellStyle name="20% - Акцент1 103" xfId="14"/>
    <cellStyle name="20% - Акцент1 103 2" xfId="15"/>
    <cellStyle name="20% - Акцент1 104" xfId="16"/>
    <cellStyle name="20% - Акцент1 104 2" xfId="17"/>
    <cellStyle name="20% - Акцент1 105" xfId="18"/>
    <cellStyle name="20% - Акцент1 105 2" xfId="19"/>
    <cellStyle name="20% - Акцент1 106" xfId="20"/>
    <cellStyle name="20% - Акцент1 106 2" xfId="21"/>
    <cellStyle name="20% - Акцент1 107" xfId="22"/>
    <cellStyle name="20% - Акцент1 107 2" xfId="23"/>
    <cellStyle name="20% - Акцент1 108" xfId="24"/>
    <cellStyle name="20% - Акцент1 108 2" xfId="25"/>
    <cellStyle name="20% - Акцент1 109" xfId="26"/>
    <cellStyle name="20% - Акцент1 109 2" xfId="27"/>
    <cellStyle name="20% - Акцент1 11" xfId="28"/>
    <cellStyle name="20% - Акцент1 110" xfId="29"/>
    <cellStyle name="20% - Акцент1 110 2" xfId="30"/>
    <cellStyle name="20% - Акцент1 111" xfId="31"/>
    <cellStyle name="20% - Акцент1 111 2" xfId="32"/>
    <cellStyle name="20% - Акцент1 112" xfId="33"/>
    <cellStyle name="20% - Акцент1 112 2" xfId="34"/>
    <cellStyle name="20% - Акцент1 113" xfId="35"/>
    <cellStyle name="20% - Акцент1 113 2" xfId="36"/>
    <cellStyle name="20% - Акцент1 114" xfId="37"/>
    <cellStyle name="20% - Акцент1 114 2" xfId="38"/>
    <cellStyle name="20% - Акцент1 115" xfId="39"/>
    <cellStyle name="20% - Акцент1 115 2" xfId="40"/>
    <cellStyle name="20% - Акцент1 116" xfId="41"/>
    <cellStyle name="20% - Акцент1 116 2" xfId="42"/>
    <cellStyle name="20% - Акцент1 117" xfId="43"/>
    <cellStyle name="20% - Акцент1 117 2" xfId="44"/>
    <cellStyle name="20% - Акцент1 118" xfId="45"/>
    <cellStyle name="20% - Акцент1 118 2" xfId="46"/>
    <cellStyle name="20% - Акцент1 119" xfId="47"/>
    <cellStyle name="20% - Акцент1 119 2" xfId="48"/>
    <cellStyle name="20% - Акцент1 12" xfId="49"/>
    <cellStyle name="20% - Акцент1 120" xfId="50"/>
    <cellStyle name="20% - Акцент1 120 2" xfId="51"/>
    <cellStyle name="20% - Акцент1 121" xfId="52"/>
    <cellStyle name="20% - Акцент1 121 2" xfId="53"/>
    <cellStyle name="20% - Акцент1 122" xfId="54"/>
    <cellStyle name="20% - Акцент1 122 2" xfId="55"/>
    <cellStyle name="20% - Акцент1 123" xfId="56"/>
    <cellStyle name="20% - Акцент1 123 2" xfId="57"/>
    <cellStyle name="20% - Акцент1 124" xfId="58"/>
    <cellStyle name="20% - Акцент1 124 2" xfId="59"/>
    <cellStyle name="20% - Акцент1 125" xfId="60"/>
    <cellStyle name="20% - Акцент1 125 2" xfId="61"/>
    <cellStyle name="20% - Акцент1 126" xfId="62"/>
    <cellStyle name="20% - Акцент1 126 2" xfId="63"/>
    <cellStyle name="20% - Акцент1 127" xfId="64"/>
    <cellStyle name="20% - Акцент1 127 2" xfId="65"/>
    <cellStyle name="20% - Акцент1 128" xfId="66"/>
    <cellStyle name="20% - Акцент1 13" xfId="67"/>
    <cellStyle name="20% - Акцент1 14" xfId="68"/>
    <cellStyle name="20% - Акцент1 15" xfId="69"/>
    <cellStyle name="20% - Акцент1 16" xfId="70"/>
    <cellStyle name="20% - Акцент1 17" xfId="71"/>
    <cellStyle name="20% - Акцент1 18" xfId="72"/>
    <cellStyle name="20% - Акцент1 19" xfId="73"/>
    <cellStyle name="20% - Акцент1 19 2" xfId="74"/>
    <cellStyle name="20% - Акцент1 19 3" xfId="75"/>
    <cellStyle name="20% - Акцент1 19 4" xfId="76"/>
    <cellStyle name="20% - Акцент1 19_ИД106142010 ДО 17.09.14" xfId="77"/>
    <cellStyle name="20% - Акцент1 2" xfId="78"/>
    <cellStyle name="20% - Акцент1 2 2" xfId="79"/>
    <cellStyle name="20% - Акцент1 2 3" xfId="80"/>
    <cellStyle name="20% - Акцент1 20" xfId="81"/>
    <cellStyle name="20% - Акцент1 20 2" xfId="82"/>
    <cellStyle name="20% - Акцент1 20 3" xfId="83"/>
    <cellStyle name="20% - Акцент1 20 4" xfId="84"/>
    <cellStyle name="20% - Акцент1 20_ИД106142010 ДО 17.09.14" xfId="85"/>
    <cellStyle name="20% - Акцент1 21" xfId="86"/>
    <cellStyle name="20% - Акцент1 21 2" xfId="87"/>
    <cellStyle name="20% - Акцент1 21 3" xfId="88"/>
    <cellStyle name="20% - Акцент1 21 4" xfId="89"/>
    <cellStyle name="20% - Акцент1 21_ИД106142010 ДО 17.09.14" xfId="90"/>
    <cellStyle name="20% - Акцент1 22" xfId="91"/>
    <cellStyle name="20% - Акцент1 22 2" xfId="92"/>
    <cellStyle name="20% - Акцент1 22 3" xfId="93"/>
    <cellStyle name="20% - Акцент1 22 4" xfId="94"/>
    <cellStyle name="20% - Акцент1 22_ИД106142010 ДО 17.09.14" xfId="95"/>
    <cellStyle name="20% - Акцент1 23" xfId="96"/>
    <cellStyle name="20% - Акцент1 23 2" xfId="97"/>
    <cellStyle name="20% - Акцент1 23 3" xfId="98"/>
    <cellStyle name="20% - Акцент1 23 4" xfId="99"/>
    <cellStyle name="20% - Акцент1 23_ИД106142010 ДО 17.09.14" xfId="100"/>
    <cellStyle name="20% - Акцент1 24" xfId="101"/>
    <cellStyle name="20% - Акцент1 24 2" xfId="102"/>
    <cellStyle name="20% - Акцент1 24 3" xfId="103"/>
    <cellStyle name="20% - Акцент1 24 4" xfId="104"/>
    <cellStyle name="20% - Акцент1 24_ИД106142010 ДО 17.09.14" xfId="105"/>
    <cellStyle name="20% - Акцент1 25" xfId="106"/>
    <cellStyle name="20% - Акцент1 25 2" xfId="107"/>
    <cellStyle name="20% - Акцент1 25 3" xfId="108"/>
    <cellStyle name="20% - Акцент1 25 4" xfId="109"/>
    <cellStyle name="20% - Акцент1 25_ИД106142010 ДО 17.09.14" xfId="110"/>
    <cellStyle name="20% - Акцент1 26" xfId="111"/>
    <cellStyle name="20% - Акцент1 26 2" xfId="112"/>
    <cellStyle name="20% - Акцент1 26 3" xfId="113"/>
    <cellStyle name="20% - Акцент1 26 4" xfId="114"/>
    <cellStyle name="20% - Акцент1 26_ИД106142010 ДО 17.09.14" xfId="115"/>
    <cellStyle name="20% - Акцент1 27" xfId="116"/>
    <cellStyle name="20% - Акцент1 27 2" xfId="117"/>
    <cellStyle name="20% - Акцент1 27 3" xfId="118"/>
    <cellStyle name="20% - Акцент1 27 4" xfId="119"/>
    <cellStyle name="20% - Акцент1 27_ИД106142010 ДО 17.09.14" xfId="120"/>
    <cellStyle name="20% - Акцент1 28" xfId="121"/>
    <cellStyle name="20% - Акцент1 28 2" xfId="122"/>
    <cellStyle name="20% - Акцент1 28 3" xfId="123"/>
    <cellStyle name="20% - Акцент1 28 4" xfId="124"/>
    <cellStyle name="20% - Акцент1 28_ИД106142010 ДО 17.09.14" xfId="125"/>
    <cellStyle name="20% - Акцент1 29" xfId="126"/>
    <cellStyle name="20% - Акцент1 29 2" xfId="127"/>
    <cellStyle name="20% - Акцент1 29 3" xfId="128"/>
    <cellStyle name="20% - Акцент1 29 4" xfId="129"/>
    <cellStyle name="20% - Акцент1 29_ИД106142010 ДО 17.09.14" xfId="130"/>
    <cellStyle name="20% - Акцент1 3" xfId="131"/>
    <cellStyle name="20% - Акцент1 30" xfId="132"/>
    <cellStyle name="20% - Акцент1 30 2" xfId="133"/>
    <cellStyle name="20% - Акцент1 30 3" xfId="134"/>
    <cellStyle name="20% - Акцент1 30 4" xfId="135"/>
    <cellStyle name="20% - Акцент1 30_ИД106142010 ДО 17.09.14" xfId="136"/>
    <cellStyle name="20% - Акцент1 31" xfId="137"/>
    <cellStyle name="20% - Акцент1 31 2" xfId="138"/>
    <cellStyle name="20% - Акцент1 31 3" xfId="139"/>
    <cellStyle name="20% - Акцент1 31 4" xfId="140"/>
    <cellStyle name="20% - Акцент1 31_ИД106142010 ДО 17.09.14" xfId="141"/>
    <cellStyle name="20% - Акцент1 32" xfId="142"/>
    <cellStyle name="20% - Акцент1 32 2" xfId="143"/>
    <cellStyle name="20% - Акцент1 32 3" xfId="144"/>
    <cellStyle name="20% - Акцент1 32 4" xfId="145"/>
    <cellStyle name="20% - Акцент1 32_ИД106142010 ДО 17.09.14" xfId="146"/>
    <cellStyle name="20% - Акцент1 33" xfId="147"/>
    <cellStyle name="20% - Акцент1 33 2" xfId="148"/>
    <cellStyle name="20% - Акцент1 33 3" xfId="149"/>
    <cellStyle name="20% - Акцент1 33 4" xfId="150"/>
    <cellStyle name="20% - Акцент1 33_ИД106142010 ДО 17.09.14" xfId="151"/>
    <cellStyle name="20% - Акцент1 34" xfId="152"/>
    <cellStyle name="20% - Акцент1 34 2" xfId="153"/>
    <cellStyle name="20% - Акцент1 34 3" xfId="154"/>
    <cellStyle name="20% - Акцент1 34 4" xfId="155"/>
    <cellStyle name="20% - Акцент1 34_ИД106142010 ДО 17.09.14" xfId="156"/>
    <cellStyle name="20% - Акцент1 35" xfId="157"/>
    <cellStyle name="20% - Акцент1 35 2" xfId="158"/>
    <cellStyle name="20% - Акцент1 35 3" xfId="159"/>
    <cellStyle name="20% - Акцент1 35 4" xfId="160"/>
    <cellStyle name="20% - Акцент1 35_ИД106142010 ДО 17.09.14" xfId="161"/>
    <cellStyle name="20% - Акцент1 36" xfId="162"/>
    <cellStyle name="20% - Акцент1 36 2" xfId="163"/>
    <cellStyle name="20% - Акцент1 36 3" xfId="164"/>
    <cellStyle name="20% - Акцент1 36 4" xfId="165"/>
    <cellStyle name="20% - Акцент1 36_ИД106142010 ДО 17.09.14" xfId="166"/>
    <cellStyle name="20% - Акцент1 37" xfId="167"/>
    <cellStyle name="20% - Акцент1 37 2" xfId="168"/>
    <cellStyle name="20% - Акцент1 37 3" xfId="169"/>
    <cellStyle name="20% - Акцент1 37 4" xfId="170"/>
    <cellStyle name="20% - Акцент1 37_ИД106142010 ДО 17.09.14" xfId="171"/>
    <cellStyle name="20% - Акцент1 38" xfId="172"/>
    <cellStyle name="20% - Акцент1 38 2" xfId="173"/>
    <cellStyle name="20% - Акцент1 38 3" xfId="174"/>
    <cellStyle name="20% - Акцент1 38 4" xfId="175"/>
    <cellStyle name="20% - Акцент1 38_ИД106142010 ДО 17.09.14" xfId="176"/>
    <cellStyle name="20% - Акцент1 39" xfId="177"/>
    <cellStyle name="20% - Акцент1 39 2" xfId="178"/>
    <cellStyle name="20% - Акцент1 39 3" xfId="179"/>
    <cellStyle name="20% - Акцент1 39 4" xfId="180"/>
    <cellStyle name="20% - Акцент1 39_ИД106142010 ДО 17.09.14" xfId="181"/>
    <cellStyle name="20% - Акцент1 4" xfId="182"/>
    <cellStyle name="20% - Акцент1 40" xfId="183"/>
    <cellStyle name="20% - Акцент1 40 2" xfId="184"/>
    <cellStyle name="20% - Акцент1 40 3" xfId="185"/>
    <cellStyle name="20% - Акцент1 40 4" xfId="186"/>
    <cellStyle name="20% - Акцент1 40_ИД106142010 ДО 17.09.14" xfId="187"/>
    <cellStyle name="20% - Акцент1 41" xfId="188"/>
    <cellStyle name="20% - Акцент1 41 2" xfId="189"/>
    <cellStyle name="20% - Акцент1 41 3" xfId="190"/>
    <cellStyle name="20% - Акцент1 41 4" xfId="191"/>
    <cellStyle name="20% - Акцент1 41_ИД106142010 ДО 17.09.14" xfId="192"/>
    <cellStyle name="20% - Акцент1 42" xfId="193"/>
    <cellStyle name="20% - Акцент1 42 2" xfId="194"/>
    <cellStyle name="20% - Акцент1 42 3" xfId="195"/>
    <cellStyle name="20% - Акцент1 42 4" xfId="196"/>
    <cellStyle name="20% - Акцент1 42_ИД106142010 ДО 17.09.14" xfId="197"/>
    <cellStyle name="20% - Акцент1 43" xfId="198"/>
    <cellStyle name="20% - Акцент1 43 2" xfId="199"/>
    <cellStyle name="20% - Акцент1 43 3" xfId="200"/>
    <cellStyle name="20% - Акцент1 43 4" xfId="201"/>
    <cellStyle name="20% - Акцент1 43_ИД106142010 ДО 17.09.14" xfId="202"/>
    <cellStyle name="20% - Акцент1 44" xfId="203"/>
    <cellStyle name="20% - Акцент1 44 2" xfId="204"/>
    <cellStyle name="20% - Акцент1 44 3" xfId="205"/>
    <cellStyle name="20% - Акцент1 44 4" xfId="206"/>
    <cellStyle name="20% - Акцент1 44_ИД106142010 ДО 17.09.14" xfId="207"/>
    <cellStyle name="20% - Акцент1 45" xfId="208"/>
    <cellStyle name="20% - Акцент1 45 2" xfId="209"/>
    <cellStyle name="20% - Акцент1 45 3" xfId="210"/>
    <cellStyle name="20% - Акцент1 45 4" xfId="211"/>
    <cellStyle name="20% - Акцент1 45_ИД106142010 ДО 17.09.14" xfId="212"/>
    <cellStyle name="20% - Акцент1 46" xfId="213"/>
    <cellStyle name="20% - Акцент1 46 2" xfId="214"/>
    <cellStyle name="20% - Акцент1 46 3" xfId="215"/>
    <cellStyle name="20% - Акцент1 46 4" xfId="216"/>
    <cellStyle name="20% - Акцент1 46_ИД106142010 ДО 17.09.14" xfId="217"/>
    <cellStyle name="20% - Акцент1 47" xfId="218"/>
    <cellStyle name="20% - Акцент1 47 2" xfId="219"/>
    <cellStyle name="20% - Акцент1 47 3" xfId="220"/>
    <cellStyle name="20% - Акцент1 47 4" xfId="221"/>
    <cellStyle name="20% - Акцент1 47_ИД106142010 ДО 17.09.14" xfId="222"/>
    <cellStyle name="20% - Акцент1 48" xfId="223"/>
    <cellStyle name="20% - Акцент1 48 2" xfId="224"/>
    <cellStyle name="20% - Акцент1 48 3" xfId="225"/>
    <cellStyle name="20% - Акцент1 48 4" xfId="226"/>
    <cellStyle name="20% - Акцент1 48_ИД106142010 ДО 17.09.14" xfId="227"/>
    <cellStyle name="20% - Акцент1 49" xfId="228"/>
    <cellStyle name="20% - Акцент1 49 2" xfId="229"/>
    <cellStyle name="20% - Акцент1 49 3" xfId="230"/>
    <cellStyle name="20% - Акцент1 49 4" xfId="231"/>
    <cellStyle name="20% - Акцент1 49_ИД106142010 ДО 17.09.14" xfId="232"/>
    <cellStyle name="20% - Акцент1 5" xfId="233"/>
    <cellStyle name="20% - Акцент1 50" xfId="234"/>
    <cellStyle name="20% - Акцент1 50 2" xfId="235"/>
    <cellStyle name="20% - Акцент1 50 3" xfId="3479"/>
    <cellStyle name="20% - Акцент1 50 4" xfId="3480"/>
    <cellStyle name="20% - Акцент1 50_ИД106142010 ДО 17.09.14" xfId="236"/>
    <cellStyle name="20% - Акцент1 51" xfId="237"/>
    <cellStyle name="20% - Акцент1 51 2" xfId="238"/>
    <cellStyle name="20% - Акцент1 51 3" xfId="3481"/>
    <cellStyle name="20% - Акцент1 51 4" xfId="3482"/>
    <cellStyle name="20% - Акцент1 51_ИД106142010 ДО 17.09.14" xfId="239"/>
    <cellStyle name="20% - Акцент1 52" xfId="240"/>
    <cellStyle name="20% - Акцент1 52 2" xfId="241"/>
    <cellStyle name="20% - Акцент1 52 3" xfId="3483"/>
    <cellStyle name="20% - Акцент1 52 4" xfId="3484"/>
    <cellStyle name="20% - Акцент1 52_ИД106142010 ДО 17.09.14" xfId="242"/>
    <cellStyle name="20% - Акцент1 53" xfId="243"/>
    <cellStyle name="20% - Акцент1 53 2" xfId="244"/>
    <cellStyle name="20% - Акцент1 53 3" xfId="3485"/>
    <cellStyle name="20% - Акцент1 53 4" xfId="3486"/>
    <cellStyle name="20% - Акцент1 53_ИД106142010 ДО 17.09.14" xfId="245"/>
    <cellStyle name="20% - Акцент1 54" xfId="246"/>
    <cellStyle name="20% - Акцент1 54 2" xfId="247"/>
    <cellStyle name="20% - Акцент1 54 3" xfId="3487"/>
    <cellStyle name="20% - Акцент1 54 4" xfId="3488"/>
    <cellStyle name="20% - Акцент1 54_ИД106142010 ДО 17.09.14" xfId="248"/>
    <cellStyle name="20% - Акцент1 55" xfId="249"/>
    <cellStyle name="20% - Акцент1 55 2" xfId="250"/>
    <cellStyle name="20% - Акцент1 55 3" xfId="3489"/>
    <cellStyle name="20% - Акцент1 55 4" xfId="3490"/>
    <cellStyle name="20% - Акцент1 55_ИД106142010 ДО 17.09.14" xfId="251"/>
    <cellStyle name="20% - Акцент1 56" xfId="252"/>
    <cellStyle name="20% - Акцент1 56 2" xfId="253"/>
    <cellStyle name="20% - Акцент1 56 3" xfId="3491"/>
    <cellStyle name="20% - Акцент1 56 4" xfId="3492"/>
    <cellStyle name="20% - Акцент1 56_ИД106142010 ДО 17.09.14" xfId="254"/>
    <cellStyle name="20% - Акцент1 57" xfId="255"/>
    <cellStyle name="20% - Акцент1 57 2" xfId="256"/>
    <cellStyle name="20% - Акцент1 57 3" xfId="3493"/>
    <cellStyle name="20% - Акцент1 57 4" xfId="3494"/>
    <cellStyle name="20% - Акцент1 57_ИД106142010 ДО 17.09.14" xfId="257"/>
    <cellStyle name="20% - Акцент1 58" xfId="258"/>
    <cellStyle name="20% - Акцент1 58 2" xfId="259"/>
    <cellStyle name="20% - Акцент1 58 3" xfId="3495"/>
    <cellStyle name="20% - Акцент1 58 4" xfId="3496"/>
    <cellStyle name="20% - Акцент1 58_ИД106142010 ДО 17.09.14" xfId="260"/>
    <cellStyle name="20% - Акцент1 59" xfId="261"/>
    <cellStyle name="20% - Акцент1 59 2" xfId="262"/>
    <cellStyle name="20% - Акцент1 59 3" xfId="3497"/>
    <cellStyle name="20% - Акцент1 59 4" xfId="3498"/>
    <cellStyle name="20% - Акцент1 59_ИД106142010 ДО 17.09.14" xfId="263"/>
    <cellStyle name="20% - Акцент1 6" xfId="264"/>
    <cellStyle name="20% - Акцент1 60" xfId="265"/>
    <cellStyle name="20% - Акцент1 60 2" xfId="266"/>
    <cellStyle name="20% - Акцент1 60 3" xfId="3499"/>
    <cellStyle name="20% - Акцент1 60 4" xfId="3500"/>
    <cellStyle name="20% - Акцент1 60_ИД106142010 ДО 17.09.14" xfId="267"/>
    <cellStyle name="20% - Акцент1 61" xfId="268"/>
    <cellStyle name="20% - Акцент1 61 2" xfId="269"/>
    <cellStyle name="20% - Акцент1 61 3" xfId="3501"/>
    <cellStyle name="20% - Акцент1 61 4" xfId="3502"/>
    <cellStyle name="20% - Акцент1 61_ИД106142010 ДО 17.09.14" xfId="270"/>
    <cellStyle name="20% - Акцент1 62" xfId="271"/>
    <cellStyle name="20% - Акцент1 62 2" xfId="272"/>
    <cellStyle name="20% - Акцент1 62 3" xfId="3503"/>
    <cellStyle name="20% - Акцент1 62 4" xfId="3504"/>
    <cellStyle name="20% - Акцент1 62_ИД106142010 ДО 17.09.14" xfId="273"/>
    <cellStyle name="20% - Акцент1 63" xfId="274"/>
    <cellStyle name="20% - Акцент1 63 2" xfId="275"/>
    <cellStyle name="20% - Акцент1 63 3" xfId="3505"/>
    <cellStyle name="20% - Акцент1 63 4" xfId="3506"/>
    <cellStyle name="20% - Акцент1 63_ИД106142010 ДО 17.09.14" xfId="276"/>
    <cellStyle name="20% - Акцент1 64" xfId="277"/>
    <cellStyle name="20% - Акцент1 64 2" xfId="278"/>
    <cellStyle name="20% - Акцент1 64 3" xfId="3507"/>
    <cellStyle name="20% - Акцент1 64 4" xfId="3508"/>
    <cellStyle name="20% - Акцент1 64_ИД106142010 ДО 17.09.14" xfId="279"/>
    <cellStyle name="20% - Акцент1 65" xfId="280"/>
    <cellStyle name="20% - Акцент1 65 2" xfId="281"/>
    <cellStyle name="20% - Акцент1 65 3" xfId="3509"/>
    <cellStyle name="20% - Акцент1 65 4" xfId="3510"/>
    <cellStyle name="20% - Акцент1 65_ИД106142010 ДО 17.09.14" xfId="282"/>
    <cellStyle name="20% - Акцент1 66" xfId="283"/>
    <cellStyle name="20% - Акцент1 66 2" xfId="284"/>
    <cellStyle name="20% - Акцент1 66 3" xfId="3511"/>
    <cellStyle name="20% - Акцент1 66 4" xfId="3512"/>
    <cellStyle name="20% - Акцент1 67" xfId="285"/>
    <cellStyle name="20% - Акцент1 67 2" xfId="286"/>
    <cellStyle name="20% - Акцент1 67 3" xfId="3513"/>
    <cellStyle name="20% - Акцент1 67 4" xfId="3514"/>
    <cellStyle name="20% - Акцент1 68" xfId="287"/>
    <cellStyle name="20% - Акцент1 68 2" xfId="288"/>
    <cellStyle name="20% - Акцент1 68 3" xfId="3515"/>
    <cellStyle name="20% - Акцент1 68 4" xfId="3516"/>
    <cellStyle name="20% - Акцент1 69" xfId="289"/>
    <cellStyle name="20% - Акцент1 69 2" xfId="290"/>
    <cellStyle name="20% - Акцент1 69 3" xfId="3517"/>
    <cellStyle name="20% - Акцент1 69 4" xfId="3518"/>
    <cellStyle name="20% - Акцент1 7" xfId="291"/>
    <cellStyle name="20% - Акцент1 70" xfId="292"/>
    <cellStyle name="20% - Акцент1 70 2" xfId="293"/>
    <cellStyle name="20% - Акцент1 70 3" xfId="3519"/>
    <cellStyle name="20% - Акцент1 70 4" xfId="3520"/>
    <cellStyle name="20% - Акцент1 71" xfId="294"/>
    <cellStyle name="20% - Акцент1 71 2" xfId="295"/>
    <cellStyle name="20% - Акцент1 71 3" xfId="3521"/>
    <cellStyle name="20% - Акцент1 71 4" xfId="3522"/>
    <cellStyle name="20% - Акцент1 72" xfId="296"/>
    <cellStyle name="20% - Акцент1 72 2" xfId="297"/>
    <cellStyle name="20% - Акцент1 72 3" xfId="3523"/>
    <cellStyle name="20% - Акцент1 72 4" xfId="3524"/>
    <cellStyle name="20% - Акцент1 73" xfId="298"/>
    <cellStyle name="20% - Акцент1 73 2" xfId="299"/>
    <cellStyle name="20% - Акцент1 73 3" xfId="3525"/>
    <cellStyle name="20% - Акцент1 73 4" xfId="3526"/>
    <cellStyle name="20% - Акцент1 74" xfId="300"/>
    <cellStyle name="20% - Акцент1 74 2" xfId="301"/>
    <cellStyle name="20% - Акцент1 74 3" xfId="3527"/>
    <cellStyle name="20% - Акцент1 74 4" xfId="3528"/>
    <cellStyle name="20% - Акцент1 75" xfId="302"/>
    <cellStyle name="20% - Акцент1 75 2" xfId="303"/>
    <cellStyle name="20% - Акцент1 75 3" xfId="3529"/>
    <cellStyle name="20% - Акцент1 75 4" xfId="3530"/>
    <cellStyle name="20% - Акцент1 76" xfId="304"/>
    <cellStyle name="20% - Акцент1 76 2" xfId="305"/>
    <cellStyle name="20% - Акцент1 76 3" xfId="3531"/>
    <cellStyle name="20% - Акцент1 76 4" xfId="3532"/>
    <cellStyle name="20% - Акцент1 77" xfId="306"/>
    <cellStyle name="20% - Акцент1 77 2" xfId="307"/>
    <cellStyle name="20% - Акцент1 77 3" xfId="3533"/>
    <cellStyle name="20% - Акцент1 77 4" xfId="3534"/>
    <cellStyle name="20% - Акцент1 78" xfId="308"/>
    <cellStyle name="20% - Акцент1 78 2" xfId="309"/>
    <cellStyle name="20% - Акцент1 78 3" xfId="3535"/>
    <cellStyle name="20% - Акцент1 78 4" xfId="3536"/>
    <cellStyle name="20% - Акцент1 79" xfId="310"/>
    <cellStyle name="20% - Акцент1 79 2" xfId="311"/>
    <cellStyle name="20% - Акцент1 79 3" xfId="3537"/>
    <cellStyle name="20% - Акцент1 79 4" xfId="3538"/>
    <cellStyle name="20% - Акцент1 8" xfId="312"/>
    <cellStyle name="20% - Акцент1 80" xfId="313"/>
    <cellStyle name="20% - Акцент1 80 2" xfId="314"/>
    <cellStyle name="20% - Акцент1 80 3" xfId="3539"/>
    <cellStyle name="20% - Акцент1 80 4" xfId="3540"/>
    <cellStyle name="20% - Акцент1 81" xfId="315"/>
    <cellStyle name="20% - Акцент1 81 2" xfId="316"/>
    <cellStyle name="20% - Акцент1 81 3" xfId="3541"/>
    <cellStyle name="20% - Акцент1 81 4" xfId="3542"/>
    <cellStyle name="20% - Акцент1 82" xfId="317"/>
    <cellStyle name="20% - Акцент1 82 2" xfId="318"/>
    <cellStyle name="20% - Акцент1 82 3" xfId="3543"/>
    <cellStyle name="20% - Акцент1 82 4" xfId="3544"/>
    <cellStyle name="20% - Акцент1 83" xfId="319"/>
    <cellStyle name="20% - Акцент1 83 2" xfId="320"/>
    <cellStyle name="20% - Акцент1 83 3" xfId="3545"/>
    <cellStyle name="20% - Акцент1 83 4" xfId="3546"/>
    <cellStyle name="20% - Акцент1 84" xfId="321"/>
    <cellStyle name="20% - Акцент1 84 2" xfId="322"/>
    <cellStyle name="20% - Акцент1 84 3" xfId="3547"/>
    <cellStyle name="20% - Акцент1 84 4" xfId="3548"/>
    <cellStyle name="20% - Акцент1 85" xfId="323"/>
    <cellStyle name="20% - Акцент1 85 2" xfId="324"/>
    <cellStyle name="20% - Акцент1 85 3" xfId="3549"/>
    <cellStyle name="20% - Акцент1 85 4" xfId="3550"/>
    <cellStyle name="20% - Акцент1 86" xfId="325"/>
    <cellStyle name="20% - Акцент1 86 2" xfId="326"/>
    <cellStyle name="20% - Акцент1 86 3" xfId="3551"/>
    <cellStyle name="20% - Акцент1 86 4" xfId="3552"/>
    <cellStyle name="20% - Акцент1 87" xfId="327"/>
    <cellStyle name="20% - Акцент1 87 2" xfId="328"/>
    <cellStyle name="20% - Акцент1 87 3" xfId="3553"/>
    <cellStyle name="20% - Акцент1 87 4" xfId="3554"/>
    <cellStyle name="20% - Акцент1 88" xfId="329"/>
    <cellStyle name="20% - Акцент1 88 2" xfId="330"/>
    <cellStyle name="20% - Акцент1 88 3" xfId="3555"/>
    <cellStyle name="20% - Акцент1 88 4" xfId="3556"/>
    <cellStyle name="20% - Акцент1 89" xfId="331"/>
    <cellStyle name="20% - Акцент1 89 2" xfId="332"/>
    <cellStyle name="20% - Акцент1 89 3" xfId="3557"/>
    <cellStyle name="20% - Акцент1 89 4" xfId="3558"/>
    <cellStyle name="20% - Акцент1 9" xfId="333"/>
    <cellStyle name="20% - Акцент1 90" xfId="334"/>
    <cellStyle name="20% - Акцент1 90 2" xfId="335"/>
    <cellStyle name="20% - Акцент1 90 3" xfId="3559"/>
    <cellStyle name="20% - Акцент1 90 4" xfId="3560"/>
    <cellStyle name="20% - Акцент1 91" xfId="336"/>
    <cellStyle name="20% - Акцент1 91 2" xfId="337"/>
    <cellStyle name="20% - Акцент1 91 3" xfId="3561"/>
    <cellStyle name="20% - Акцент1 91 4" xfId="3562"/>
    <cellStyle name="20% - Акцент1 92" xfId="338"/>
    <cellStyle name="20% - Акцент1 92 2" xfId="339"/>
    <cellStyle name="20% - Акцент1 92 3" xfId="3563"/>
    <cellStyle name="20% - Акцент1 92 4" xfId="3564"/>
    <cellStyle name="20% - Акцент1 93" xfId="340"/>
    <cellStyle name="20% - Акцент1 93 2" xfId="341"/>
    <cellStyle name="20% - Акцент1 93 3" xfId="3565"/>
    <cellStyle name="20% - Акцент1 93 4" xfId="3566"/>
    <cellStyle name="20% - Акцент1 94" xfId="342"/>
    <cellStyle name="20% - Акцент1 94 2" xfId="343"/>
    <cellStyle name="20% - Акцент1 94 3" xfId="3567"/>
    <cellStyle name="20% - Акцент1 94 4" xfId="3568"/>
    <cellStyle name="20% - Акцент1 95" xfId="344"/>
    <cellStyle name="20% - Акцент1 95 2" xfId="345"/>
    <cellStyle name="20% - Акцент1 96" xfId="346"/>
    <cellStyle name="20% - Акцент1 96 2" xfId="347"/>
    <cellStyle name="20% - Акцент1 97" xfId="348"/>
    <cellStyle name="20% - Акцент1 97 2" xfId="349"/>
    <cellStyle name="20% - Акцент1 98" xfId="350"/>
    <cellStyle name="20% - Акцент1 98 2" xfId="351"/>
    <cellStyle name="20% - Акцент1 99" xfId="352"/>
    <cellStyle name="20% - Акцент1 99 2" xfId="353"/>
    <cellStyle name="20% - Акцент2 10" xfId="354"/>
    <cellStyle name="20% - Акцент2 100" xfId="355"/>
    <cellStyle name="20% - Акцент2 100 2" xfId="356"/>
    <cellStyle name="20% - Акцент2 101" xfId="357"/>
    <cellStyle name="20% - Акцент2 101 2" xfId="358"/>
    <cellStyle name="20% - Акцент2 102" xfId="359"/>
    <cellStyle name="20% - Акцент2 102 2" xfId="360"/>
    <cellStyle name="20% - Акцент2 103" xfId="361"/>
    <cellStyle name="20% - Акцент2 103 2" xfId="362"/>
    <cellStyle name="20% - Акцент2 104" xfId="363"/>
    <cellStyle name="20% - Акцент2 104 2" xfId="364"/>
    <cellStyle name="20% - Акцент2 105" xfId="365"/>
    <cellStyle name="20% - Акцент2 105 2" xfId="366"/>
    <cellStyle name="20% - Акцент2 106" xfId="367"/>
    <cellStyle name="20% - Акцент2 106 2" xfId="368"/>
    <cellStyle name="20% - Акцент2 107" xfId="369"/>
    <cellStyle name="20% - Акцент2 107 2" xfId="370"/>
    <cellStyle name="20% - Акцент2 108" xfId="371"/>
    <cellStyle name="20% - Акцент2 108 2" xfId="372"/>
    <cellStyle name="20% - Акцент2 109" xfId="373"/>
    <cellStyle name="20% - Акцент2 109 2" xfId="374"/>
    <cellStyle name="20% - Акцент2 11" xfId="375"/>
    <cellStyle name="20% - Акцент2 110" xfId="376"/>
    <cellStyle name="20% - Акцент2 110 2" xfId="377"/>
    <cellStyle name="20% - Акцент2 111" xfId="378"/>
    <cellStyle name="20% - Акцент2 111 2" xfId="379"/>
    <cellStyle name="20% - Акцент2 112" xfId="380"/>
    <cellStyle name="20% - Акцент2 112 2" xfId="381"/>
    <cellStyle name="20% - Акцент2 113" xfId="382"/>
    <cellStyle name="20% - Акцент2 113 2" xfId="383"/>
    <cellStyle name="20% - Акцент2 114" xfId="384"/>
    <cellStyle name="20% - Акцент2 114 2" xfId="385"/>
    <cellStyle name="20% - Акцент2 115" xfId="386"/>
    <cellStyle name="20% - Акцент2 115 2" xfId="387"/>
    <cellStyle name="20% - Акцент2 116" xfId="388"/>
    <cellStyle name="20% - Акцент2 116 2" xfId="389"/>
    <cellStyle name="20% - Акцент2 117" xfId="390"/>
    <cellStyle name="20% - Акцент2 117 2" xfId="391"/>
    <cellStyle name="20% - Акцент2 118" xfId="392"/>
    <cellStyle name="20% - Акцент2 118 2" xfId="393"/>
    <cellStyle name="20% - Акцент2 119" xfId="394"/>
    <cellStyle name="20% - Акцент2 119 2" xfId="395"/>
    <cellStyle name="20% - Акцент2 12" xfId="396"/>
    <cellStyle name="20% - Акцент2 120" xfId="397"/>
    <cellStyle name="20% - Акцент2 120 2" xfId="398"/>
    <cellStyle name="20% - Акцент2 121" xfId="399"/>
    <cellStyle name="20% - Акцент2 121 2" xfId="400"/>
    <cellStyle name="20% - Акцент2 122" xfId="401"/>
    <cellStyle name="20% - Акцент2 122 2" xfId="402"/>
    <cellStyle name="20% - Акцент2 123" xfId="403"/>
    <cellStyle name="20% - Акцент2 123 2" xfId="404"/>
    <cellStyle name="20% - Акцент2 124" xfId="405"/>
    <cellStyle name="20% - Акцент2 124 2" xfId="406"/>
    <cellStyle name="20% - Акцент2 125" xfId="407"/>
    <cellStyle name="20% - Акцент2 125 2" xfId="408"/>
    <cellStyle name="20% - Акцент2 126" xfId="409"/>
    <cellStyle name="20% - Акцент2 126 2" xfId="410"/>
    <cellStyle name="20% - Акцент2 127" xfId="411"/>
    <cellStyle name="20% - Акцент2 127 2" xfId="412"/>
    <cellStyle name="20% - Акцент2 128" xfId="413"/>
    <cellStyle name="20% - Акцент2 13" xfId="414"/>
    <cellStyle name="20% - Акцент2 14" xfId="415"/>
    <cellStyle name="20% - Акцент2 15" xfId="416"/>
    <cellStyle name="20% - Акцент2 16" xfId="417"/>
    <cellStyle name="20% - Акцент2 17" xfId="418"/>
    <cellStyle name="20% - Акцент2 18" xfId="419"/>
    <cellStyle name="20% - Акцент2 19" xfId="420"/>
    <cellStyle name="20% - Акцент2 19 2" xfId="421"/>
    <cellStyle name="20% - Акцент2 19 3" xfId="422"/>
    <cellStyle name="20% - Акцент2 19 4" xfId="423"/>
    <cellStyle name="20% - Акцент2 19_ИД106142010 ДО 17.09.14" xfId="424"/>
    <cellStyle name="20% - Акцент2 2" xfId="425"/>
    <cellStyle name="20% - Акцент2 2 2" xfId="426"/>
    <cellStyle name="20% - Акцент2 2 3" xfId="427"/>
    <cellStyle name="20% - Акцент2 20" xfId="428"/>
    <cellStyle name="20% - Акцент2 20 2" xfId="429"/>
    <cellStyle name="20% - Акцент2 20 3" xfId="430"/>
    <cellStyle name="20% - Акцент2 20 4" xfId="431"/>
    <cellStyle name="20% - Акцент2 20_ИД106142010 ДО 17.09.14" xfId="432"/>
    <cellStyle name="20% - Акцент2 21" xfId="433"/>
    <cellStyle name="20% - Акцент2 21 2" xfId="434"/>
    <cellStyle name="20% - Акцент2 21 3" xfId="435"/>
    <cellStyle name="20% - Акцент2 21 4" xfId="436"/>
    <cellStyle name="20% - Акцент2 21_ИД106142010 ДО 17.09.14" xfId="437"/>
    <cellStyle name="20% - Акцент2 22" xfId="438"/>
    <cellStyle name="20% - Акцент2 22 2" xfId="439"/>
    <cellStyle name="20% - Акцент2 22 3" xfId="440"/>
    <cellStyle name="20% - Акцент2 22 4" xfId="441"/>
    <cellStyle name="20% - Акцент2 22_ИД106142010 ДО 17.09.14" xfId="442"/>
    <cellStyle name="20% - Акцент2 23" xfId="443"/>
    <cellStyle name="20% - Акцент2 23 2" xfId="444"/>
    <cellStyle name="20% - Акцент2 23 3" xfId="445"/>
    <cellStyle name="20% - Акцент2 23 4" xfId="446"/>
    <cellStyle name="20% - Акцент2 23_ИД106142010 ДО 17.09.14" xfId="447"/>
    <cellStyle name="20% - Акцент2 24" xfId="448"/>
    <cellStyle name="20% - Акцент2 24 2" xfId="449"/>
    <cellStyle name="20% - Акцент2 24 3" xfId="450"/>
    <cellStyle name="20% - Акцент2 24 4" xfId="451"/>
    <cellStyle name="20% - Акцент2 24_ИД106142010 ДО 17.09.14" xfId="452"/>
    <cellStyle name="20% - Акцент2 25" xfId="453"/>
    <cellStyle name="20% - Акцент2 25 2" xfId="454"/>
    <cellStyle name="20% - Акцент2 25 3" xfId="455"/>
    <cellStyle name="20% - Акцент2 25 4" xfId="456"/>
    <cellStyle name="20% - Акцент2 25_ИД106142010 ДО 17.09.14" xfId="457"/>
    <cellStyle name="20% - Акцент2 26" xfId="458"/>
    <cellStyle name="20% - Акцент2 26 2" xfId="459"/>
    <cellStyle name="20% - Акцент2 26 3" xfId="460"/>
    <cellStyle name="20% - Акцент2 26 4" xfId="461"/>
    <cellStyle name="20% - Акцент2 26_ИД106142010 ДО 17.09.14" xfId="462"/>
    <cellStyle name="20% - Акцент2 27" xfId="463"/>
    <cellStyle name="20% - Акцент2 27 2" xfId="464"/>
    <cellStyle name="20% - Акцент2 27 3" xfId="465"/>
    <cellStyle name="20% - Акцент2 27 4" xfId="466"/>
    <cellStyle name="20% - Акцент2 27_ИД106142010 ДО 17.09.14" xfId="467"/>
    <cellStyle name="20% - Акцент2 28" xfId="468"/>
    <cellStyle name="20% - Акцент2 28 2" xfId="469"/>
    <cellStyle name="20% - Акцент2 28 3" xfId="470"/>
    <cellStyle name="20% - Акцент2 28 4" xfId="471"/>
    <cellStyle name="20% - Акцент2 28_ИД106142010 ДО 17.09.14" xfId="472"/>
    <cellStyle name="20% - Акцент2 29" xfId="473"/>
    <cellStyle name="20% - Акцент2 29 2" xfId="474"/>
    <cellStyle name="20% - Акцент2 29 3" xfId="475"/>
    <cellStyle name="20% - Акцент2 29 4" xfId="476"/>
    <cellStyle name="20% - Акцент2 29_ИД106142010 ДО 17.09.14" xfId="477"/>
    <cellStyle name="20% - Акцент2 3" xfId="478"/>
    <cellStyle name="20% - Акцент2 30" xfId="479"/>
    <cellStyle name="20% - Акцент2 30 2" xfId="480"/>
    <cellStyle name="20% - Акцент2 30 3" xfId="481"/>
    <cellStyle name="20% - Акцент2 30 4" xfId="482"/>
    <cellStyle name="20% - Акцент2 30_ИД106142010 ДО 17.09.14" xfId="483"/>
    <cellStyle name="20% - Акцент2 31" xfId="484"/>
    <cellStyle name="20% - Акцент2 31 2" xfId="485"/>
    <cellStyle name="20% - Акцент2 31 3" xfId="486"/>
    <cellStyle name="20% - Акцент2 31 4" xfId="487"/>
    <cellStyle name="20% - Акцент2 31_ИД106142010 ДО 17.09.14" xfId="488"/>
    <cellStyle name="20% - Акцент2 32" xfId="489"/>
    <cellStyle name="20% - Акцент2 32 2" xfId="490"/>
    <cellStyle name="20% - Акцент2 32 3" xfId="491"/>
    <cellStyle name="20% - Акцент2 32 4" xfId="492"/>
    <cellStyle name="20% - Акцент2 32_ИД106142010 ДО 17.09.14" xfId="493"/>
    <cellStyle name="20% - Акцент2 33" xfId="494"/>
    <cellStyle name="20% - Акцент2 33 2" xfId="495"/>
    <cellStyle name="20% - Акцент2 33 3" xfId="496"/>
    <cellStyle name="20% - Акцент2 33 4" xfId="497"/>
    <cellStyle name="20% - Акцент2 33_ИД106142010 ДО 17.09.14" xfId="498"/>
    <cellStyle name="20% - Акцент2 34" xfId="499"/>
    <cellStyle name="20% - Акцент2 34 2" xfId="500"/>
    <cellStyle name="20% - Акцент2 34 3" xfId="501"/>
    <cellStyle name="20% - Акцент2 34 4" xfId="502"/>
    <cellStyle name="20% - Акцент2 34_ИД106142010 ДО 17.09.14" xfId="503"/>
    <cellStyle name="20% - Акцент2 35" xfId="504"/>
    <cellStyle name="20% - Акцент2 35 2" xfId="505"/>
    <cellStyle name="20% - Акцент2 35 3" xfId="506"/>
    <cellStyle name="20% - Акцент2 35 4" xfId="507"/>
    <cellStyle name="20% - Акцент2 35_ИД106142010 ДО 17.09.14" xfId="508"/>
    <cellStyle name="20% - Акцент2 36" xfId="509"/>
    <cellStyle name="20% - Акцент2 36 2" xfId="510"/>
    <cellStyle name="20% - Акцент2 36 3" xfId="511"/>
    <cellStyle name="20% - Акцент2 36 4" xfId="512"/>
    <cellStyle name="20% - Акцент2 36_ИД106142010 ДО 17.09.14" xfId="513"/>
    <cellStyle name="20% - Акцент2 37" xfId="514"/>
    <cellStyle name="20% - Акцент2 37 2" xfId="515"/>
    <cellStyle name="20% - Акцент2 37 3" xfId="516"/>
    <cellStyle name="20% - Акцент2 37 4" xfId="517"/>
    <cellStyle name="20% - Акцент2 37_ИД106142010 ДО 17.09.14" xfId="518"/>
    <cellStyle name="20% - Акцент2 38" xfId="519"/>
    <cellStyle name="20% - Акцент2 38 2" xfId="520"/>
    <cellStyle name="20% - Акцент2 38 3" xfId="521"/>
    <cellStyle name="20% - Акцент2 38 4" xfId="522"/>
    <cellStyle name="20% - Акцент2 38_ИД106142010 ДО 17.09.14" xfId="523"/>
    <cellStyle name="20% - Акцент2 39" xfId="524"/>
    <cellStyle name="20% - Акцент2 39 2" xfId="525"/>
    <cellStyle name="20% - Акцент2 39 3" xfId="526"/>
    <cellStyle name="20% - Акцент2 39 4" xfId="527"/>
    <cellStyle name="20% - Акцент2 39_ИД106142010 ДО 17.09.14" xfId="528"/>
    <cellStyle name="20% - Акцент2 4" xfId="529"/>
    <cellStyle name="20% - Акцент2 40" xfId="530"/>
    <cellStyle name="20% - Акцент2 40 2" xfId="531"/>
    <cellStyle name="20% - Акцент2 40 3" xfId="532"/>
    <cellStyle name="20% - Акцент2 40 4" xfId="533"/>
    <cellStyle name="20% - Акцент2 40_ИД106142010 ДО 17.09.14" xfId="534"/>
    <cellStyle name="20% - Акцент2 41" xfId="535"/>
    <cellStyle name="20% - Акцент2 41 2" xfId="536"/>
    <cellStyle name="20% - Акцент2 41 3" xfId="537"/>
    <cellStyle name="20% - Акцент2 41 4" xfId="538"/>
    <cellStyle name="20% - Акцент2 41_ИД106142010 ДО 17.09.14" xfId="539"/>
    <cellStyle name="20% - Акцент2 42" xfId="540"/>
    <cellStyle name="20% - Акцент2 42 2" xfId="541"/>
    <cellStyle name="20% - Акцент2 42 3" xfId="542"/>
    <cellStyle name="20% - Акцент2 42 4" xfId="543"/>
    <cellStyle name="20% - Акцент2 42_ИД106142010 ДО 17.09.14" xfId="544"/>
    <cellStyle name="20% - Акцент2 43" xfId="545"/>
    <cellStyle name="20% - Акцент2 43 2" xfId="546"/>
    <cellStyle name="20% - Акцент2 43 3" xfId="547"/>
    <cellStyle name="20% - Акцент2 43 4" xfId="548"/>
    <cellStyle name="20% - Акцент2 43_ИД106142010 ДО 17.09.14" xfId="549"/>
    <cellStyle name="20% - Акцент2 44" xfId="550"/>
    <cellStyle name="20% - Акцент2 44 2" xfId="551"/>
    <cellStyle name="20% - Акцент2 44 3" xfId="552"/>
    <cellStyle name="20% - Акцент2 44 4" xfId="553"/>
    <cellStyle name="20% - Акцент2 44_ИД106142010 ДО 17.09.14" xfId="554"/>
    <cellStyle name="20% - Акцент2 45" xfId="555"/>
    <cellStyle name="20% - Акцент2 45 2" xfId="556"/>
    <cellStyle name="20% - Акцент2 45 3" xfId="557"/>
    <cellStyle name="20% - Акцент2 45 4" xfId="558"/>
    <cellStyle name="20% - Акцент2 45_ИД106142010 ДО 17.09.14" xfId="559"/>
    <cellStyle name="20% - Акцент2 46" xfId="560"/>
    <cellStyle name="20% - Акцент2 46 2" xfId="561"/>
    <cellStyle name="20% - Акцент2 46 3" xfId="562"/>
    <cellStyle name="20% - Акцент2 46 4" xfId="563"/>
    <cellStyle name="20% - Акцент2 46_ИД106142010 ДО 17.09.14" xfId="564"/>
    <cellStyle name="20% - Акцент2 47" xfId="565"/>
    <cellStyle name="20% - Акцент2 47 2" xfId="566"/>
    <cellStyle name="20% - Акцент2 47 3" xfId="567"/>
    <cellStyle name="20% - Акцент2 47 4" xfId="568"/>
    <cellStyle name="20% - Акцент2 47_ИД106142010 ДО 17.09.14" xfId="569"/>
    <cellStyle name="20% - Акцент2 48" xfId="570"/>
    <cellStyle name="20% - Акцент2 48 2" xfId="571"/>
    <cellStyle name="20% - Акцент2 48 3" xfId="572"/>
    <cellStyle name="20% - Акцент2 48 4" xfId="573"/>
    <cellStyle name="20% - Акцент2 48_ИД106142010 ДО 17.09.14" xfId="574"/>
    <cellStyle name="20% - Акцент2 49" xfId="575"/>
    <cellStyle name="20% - Акцент2 49 2" xfId="576"/>
    <cellStyle name="20% - Акцент2 49 3" xfId="577"/>
    <cellStyle name="20% - Акцент2 49 4" xfId="578"/>
    <cellStyle name="20% - Акцент2 49_ИД106142010 ДО 17.09.14" xfId="579"/>
    <cellStyle name="20% - Акцент2 5" xfId="580"/>
    <cellStyle name="20% - Акцент2 50" xfId="581"/>
    <cellStyle name="20% - Акцент2 50 2" xfId="582"/>
    <cellStyle name="20% - Акцент2 50 3" xfId="3569"/>
    <cellStyle name="20% - Акцент2 50 4" xfId="3570"/>
    <cellStyle name="20% - Акцент2 50_ИД106142010 ДО 17.09.14" xfId="583"/>
    <cellStyle name="20% - Акцент2 51" xfId="584"/>
    <cellStyle name="20% - Акцент2 51 2" xfId="585"/>
    <cellStyle name="20% - Акцент2 51 3" xfId="3571"/>
    <cellStyle name="20% - Акцент2 51 4" xfId="3572"/>
    <cellStyle name="20% - Акцент2 51_ИД106142010 ДО 17.09.14" xfId="586"/>
    <cellStyle name="20% - Акцент2 52" xfId="587"/>
    <cellStyle name="20% - Акцент2 52 2" xfId="588"/>
    <cellStyle name="20% - Акцент2 52 3" xfId="3573"/>
    <cellStyle name="20% - Акцент2 52 4" xfId="3574"/>
    <cellStyle name="20% - Акцент2 52_ИД106142010 ДО 17.09.14" xfId="589"/>
    <cellStyle name="20% - Акцент2 53" xfId="590"/>
    <cellStyle name="20% - Акцент2 53 2" xfId="591"/>
    <cellStyle name="20% - Акцент2 53 3" xfId="3575"/>
    <cellStyle name="20% - Акцент2 53 4" xfId="3576"/>
    <cellStyle name="20% - Акцент2 53_ИД106142010 ДО 17.09.14" xfId="592"/>
    <cellStyle name="20% - Акцент2 54" xfId="593"/>
    <cellStyle name="20% - Акцент2 54 2" xfId="594"/>
    <cellStyle name="20% - Акцент2 54 3" xfId="3577"/>
    <cellStyle name="20% - Акцент2 54 4" xfId="3578"/>
    <cellStyle name="20% - Акцент2 54_ИД106142010 ДО 17.09.14" xfId="595"/>
    <cellStyle name="20% - Акцент2 55" xfId="596"/>
    <cellStyle name="20% - Акцент2 55 2" xfId="597"/>
    <cellStyle name="20% - Акцент2 55 3" xfId="3579"/>
    <cellStyle name="20% - Акцент2 55 4" xfId="3580"/>
    <cellStyle name="20% - Акцент2 55_ИД106142010 ДО 17.09.14" xfId="598"/>
    <cellStyle name="20% - Акцент2 56" xfId="599"/>
    <cellStyle name="20% - Акцент2 56 2" xfId="600"/>
    <cellStyle name="20% - Акцент2 56 3" xfId="3581"/>
    <cellStyle name="20% - Акцент2 56 4" xfId="3582"/>
    <cellStyle name="20% - Акцент2 56_ИД106142010 ДО 17.09.14" xfId="601"/>
    <cellStyle name="20% - Акцент2 57" xfId="602"/>
    <cellStyle name="20% - Акцент2 57 2" xfId="603"/>
    <cellStyle name="20% - Акцент2 57 3" xfId="3583"/>
    <cellStyle name="20% - Акцент2 57 4" xfId="3584"/>
    <cellStyle name="20% - Акцент2 57_ИД106142010 ДО 17.09.14" xfId="604"/>
    <cellStyle name="20% - Акцент2 58" xfId="605"/>
    <cellStyle name="20% - Акцент2 58 2" xfId="606"/>
    <cellStyle name="20% - Акцент2 58 3" xfId="3585"/>
    <cellStyle name="20% - Акцент2 58 4" xfId="3586"/>
    <cellStyle name="20% - Акцент2 58_ИД106142010 ДО 17.09.14" xfId="607"/>
    <cellStyle name="20% - Акцент2 59" xfId="608"/>
    <cellStyle name="20% - Акцент2 59 2" xfId="609"/>
    <cellStyle name="20% - Акцент2 59 3" xfId="3587"/>
    <cellStyle name="20% - Акцент2 59 4" xfId="3588"/>
    <cellStyle name="20% - Акцент2 59_ИД106142010 ДО 17.09.14" xfId="610"/>
    <cellStyle name="20% - Акцент2 6" xfId="611"/>
    <cellStyle name="20% - Акцент2 60" xfId="612"/>
    <cellStyle name="20% - Акцент2 60 2" xfId="613"/>
    <cellStyle name="20% - Акцент2 60 3" xfId="3589"/>
    <cellStyle name="20% - Акцент2 60 4" xfId="3590"/>
    <cellStyle name="20% - Акцент2 60_ИД106142010 ДО 17.09.14" xfId="614"/>
    <cellStyle name="20% - Акцент2 61" xfId="615"/>
    <cellStyle name="20% - Акцент2 61 2" xfId="616"/>
    <cellStyle name="20% - Акцент2 61 3" xfId="3591"/>
    <cellStyle name="20% - Акцент2 61 4" xfId="3592"/>
    <cellStyle name="20% - Акцент2 61_ИД106142010 ДО 17.09.14" xfId="617"/>
    <cellStyle name="20% - Акцент2 62" xfId="618"/>
    <cellStyle name="20% - Акцент2 62 2" xfId="619"/>
    <cellStyle name="20% - Акцент2 62 3" xfId="3593"/>
    <cellStyle name="20% - Акцент2 62 4" xfId="3594"/>
    <cellStyle name="20% - Акцент2 62_ИД106142010 ДО 17.09.14" xfId="620"/>
    <cellStyle name="20% - Акцент2 63" xfId="621"/>
    <cellStyle name="20% - Акцент2 63 2" xfId="622"/>
    <cellStyle name="20% - Акцент2 63 3" xfId="3595"/>
    <cellStyle name="20% - Акцент2 63 4" xfId="3596"/>
    <cellStyle name="20% - Акцент2 63_ИД106142010 ДО 17.09.14" xfId="623"/>
    <cellStyle name="20% - Акцент2 64" xfId="624"/>
    <cellStyle name="20% - Акцент2 64 2" xfId="625"/>
    <cellStyle name="20% - Акцент2 64 3" xfId="3597"/>
    <cellStyle name="20% - Акцент2 64 4" xfId="3598"/>
    <cellStyle name="20% - Акцент2 64_ИД106142010 ДО 17.09.14" xfId="626"/>
    <cellStyle name="20% - Акцент2 65" xfId="627"/>
    <cellStyle name="20% - Акцент2 65 2" xfId="628"/>
    <cellStyle name="20% - Акцент2 65 3" xfId="3599"/>
    <cellStyle name="20% - Акцент2 65 4" xfId="3600"/>
    <cellStyle name="20% - Акцент2 65_ИД106142010 ДО 17.09.14" xfId="629"/>
    <cellStyle name="20% - Акцент2 66" xfId="630"/>
    <cellStyle name="20% - Акцент2 66 2" xfId="631"/>
    <cellStyle name="20% - Акцент2 66 3" xfId="3601"/>
    <cellStyle name="20% - Акцент2 66 4" xfId="3602"/>
    <cellStyle name="20% - Акцент2 67" xfId="632"/>
    <cellStyle name="20% - Акцент2 67 2" xfId="633"/>
    <cellStyle name="20% - Акцент2 67 3" xfId="3603"/>
    <cellStyle name="20% - Акцент2 67 4" xfId="3604"/>
    <cellStyle name="20% - Акцент2 68" xfId="634"/>
    <cellStyle name="20% - Акцент2 68 2" xfId="635"/>
    <cellStyle name="20% - Акцент2 68 3" xfId="3605"/>
    <cellStyle name="20% - Акцент2 68 4" xfId="3606"/>
    <cellStyle name="20% - Акцент2 69" xfId="636"/>
    <cellStyle name="20% - Акцент2 69 2" xfId="637"/>
    <cellStyle name="20% - Акцент2 69 3" xfId="3607"/>
    <cellStyle name="20% - Акцент2 69 4" xfId="3608"/>
    <cellStyle name="20% - Акцент2 7" xfId="638"/>
    <cellStyle name="20% - Акцент2 70" xfId="639"/>
    <cellStyle name="20% - Акцент2 70 2" xfId="640"/>
    <cellStyle name="20% - Акцент2 70 3" xfId="3609"/>
    <cellStyle name="20% - Акцент2 70 4" xfId="3610"/>
    <cellStyle name="20% - Акцент2 71" xfId="641"/>
    <cellStyle name="20% - Акцент2 71 2" xfId="642"/>
    <cellStyle name="20% - Акцент2 71 3" xfId="3611"/>
    <cellStyle name="20% - Акцент2 71 4" xfId="3612"/>
    <cellStyle name="20% - Акцент2 72" xfId="643"/>
    <cellStyle name="20% - Акцент2 72 2" xfId="644"/>
    <cellStyle name="20% - Акцент2 72 3" xfId="3613"/>
    <cellStyle name="20% - Акцент2 72 4" xfId="3614"/>
    <cellStyle name="20% - Акцент2 73" xfId="645"/>
    <cellStyle name="20% - Акцент2 73 2" xfId="646"/>
    <cellStyle name="20% - Акцент2 73 3" xfId="3615"/>
    <cellStyle name="20% - Акцент2 73 4" xfId="3616"/>
    <cellStyle name="20% - Акцент2 74" xfId="647"/>
    <cellStyle name="20% - Акцент2 74 2" xfId="648"/>
    <cellStyle name="20% - Акцент2 74 3" xfId="3617"/>
    <cellStyle name="20% - Акцент2 74 4" xfId="3618"/>
    <cellStyle name="20% - Акцент2 75" xfId="649"/>
    <cellStyle name="20% - Акцент2 75 2" xfId="650"/>
    <cellStyle name="20% - Акцент2 75 3" xfId="3619"/>
    <cellStyle name="20% - Акцент2 75 4" xfId="3620"/>
    <cellStyle name="20% - Акцент2 76" xfId="651"/>
    <cellStyle name="20% - Акцент2 76 2" xfId="652"/>
    <cellStyle name="20% - Акцент2 76 3" xfId="3621"/>
    <cellStyle name="20% - Акцент2 76 4" xfId="3622"/>
    <cellStyle name="20% - Акцент2 77" xfId="653"/>
    <cellStyle name="20% - Акцент2 77 2" xfId="654"/>
    <cellStyle name="20% - Акцент2 77 3" xfId="3623"/>
    <cellStyle name="20% - Акцент2 77 4" xfId="3624"/>
    <cellStyle name="20% - Акцент2 78" xfId="655"/>
    <cellStyle name="20% - Акцент2 78 2" xfId="656"/>
    <cellStyle name="20% - Акцент2 78 3" xfId="3625"/>
    <cellStyle name="20% - Акцент2 78 4" xfId="3626"/>
    <cellStyle name="20% - Акцент2 79" xfId="657"/>
    <cellStyle name="20% - Акцент2 79 2" xfId="658"/>
    <cellStyle name="20% - Акцент2 79 3" xfId="3627"/>
    <cellStyle name="20% - Акцент2 79 4" xfId="3628"/>
    <cellStyle name="20% - Акцент2 8" xfId="659"/>
    <cellStyle name="20% - Акцент2 80" xfId="660"/>
    <cellStyle name="20% - Акцент2 80 2" xfId="661"/>
    <cellStyle name="20% - Акцент2 80 3" xfId="3629"/>
    <cellStyle name="20% - Акцент2 80 4" xfId="3630"/>
    <cellStyle name="20% - Акцент2 81" xfId="662"/>
    <cellStyle name="20% - Акцент2 81 2" xfId="663"/>
    <cellStyle name="20% - Акцент2 81 3" xfId="3631"/>
    <cellStyle name="20% - Акцент2 81 4" xfId="3632"/>
    <cellStyle name="20% - Акцент2 82" xfId="664"/>
    <cellStyle name="20% - Акцент2 82 2" xfId="665"/>
    <cellStyle name="20% - Акцент2 82 3" xfId="3633"/>
    <cellStyle name="20% - Акцент2 82 4" xfId="3634"/>
    <cellStyle name="20% - Акцент2 83" xfId="666"/>
    <cellStyle name="20% - Акцент2 83 2" xfId="667"/>
    <cellStyle name="20% - Акцент2 83 3" xfId="3635"/>
    <cellStyle name="20% - Акцент2 83 4" xfId="3636"/>
    <cellStyle name="20% - Акцент2 84" xfId="668"/>
    <cellStyle name="20% - Акцент2 84 2" xfId="669"/>
    <cellStyle name="20% - Акцент2 84 3" xfId="3637"/>
    <cellStyle name="20% - Акцент2 84 4" xfId="3638"/>
    <cellStyle name="20% - Акцент2 85" xfId="670"/>
    <cellStyle name="20% - Акцент2 85 2" xfId="671"/>
    <cellStyle name="20% - Акцент2 85 3" xfId="3639"/>
    <cellStyle name="20% - Акцент2 85 4" xfId="3640"/>
    <cellStyle name="20% - Акцент2 86" xfId="672"/>
    <cellStyle name="20% - Акцент2 86 2" xfId="673"/>
    <cellStyle name="20% - Акцент2 86 3" xfId="3641"/>
    <cellStyle name="20% - Акцент2 86 4" xfId="3642"/>
    <cellStyle name="20% - Акцент2 87" xfId="674"/>
    <cellStyle name="20% - Акцент2 87 2" xfId="675"/>
    <cellStyle name="20% - Акцент2 87 3" xfId="3643"/>
    <cellStyle name="20% - Акцент2 87 4" xfId="3644"/>
    <cellStyle name="20% - Акцент2 88" xfId="676"/>
    <cellStyle name="20% - Акцент2 88 2" xfId="677"/>
    <cellStyle name="20% - Акцент2 88 3" xfId="3645"/>
    <cellStyle name="20% - Акцент2 88 4" xfId="3646"/>
    <cellStyle name="20% - Акцент2 89" xfId="678"/>
    <cellStyle name="20% - Акцент2 89 2" xfId="679"/>
    <cellStyle name="20% - Акцент2 89 3" xfId="3647"/>
    <cellStyle name="20% - Акцент2 89 4" xfId="3648"/>
    <cellStyle name="20% - Акцент2 9" xfId="680"/>
    <cellStyle name="20% - Акцент2 90" xfId="681"/>
    <cellStyle name="20% - Акцент2 90 2" xfId="682"/>
    <cellStyle name="20% - Акцент2 90 3" xfId="3649"/>
    <cellStyle name="20% - Акцент2 90 4" xfId="3650"/>
    <cellStyle name="20% - Акцент2 91" xfId="683"/>
    <cellStyle name="20% - Акцент2 91 2" xfId="684"/>
    <cellStyle name="20% - Акцент2 91 3" xfId="3651"/>
    <cellStyle name="20% - Акцент2 91 4" xfId="3652"/>
    <cellStyle name="20% - Акцент2 92" xfId="685"/>
    <cellStyle name="20% - Акцент2 92 2" xfId="686"/>
    <cellStyle name="20% - Акцент2 92 3" xfId="3653"/>
    <cellStyle name="20% - Акцент2 92 4" xfId="3654"/>
    <cellStyle name="20% - Акцент2 93" xfId="687"/>
    <cellStyle name="20% - Акцент2 93 2" xfId="688"/>
    <cellStyle name="20% - Акцент2 93 3" xfId="3655"/>
    <cellStyle name="20% - Акцент2 93 4" xfId="3656"/>
    <cellStyle name="20% - Акцент2 94" xfId="689"/>
    <cellStyle name="20% - Акцент2 94 2" xfId="690"/>
    <cellStyle name="20% - Акцент2 94 3" xfId="3657"/>
    <cellStyle name="20% - Акцент2 94 4" xfId="3658"/>
    <cellStyle name="20% - Акцент2 95" xfId="691"/>
    <cellStyle name="20% - Акцент2 95 2" xfId="692"/>
    <cellStyle name="20% - Акцент2 96" xfId="693"/>
    <cellStyle name="20% - Акцент2 96 2" xfId="694"/>
    <cellStyle name="20% - Акцент2 97" xfId="695"/>
    <cellStyle name="20% - Акцент2 97 2" xfId="696"/>
    <cellStyle name="20% - Акцент2 98" xfId="697"/>
    <cellStyle name="20% - Акцент2 98 2" xfId="698"/>
    <cellStyle name="20% - Акцент2 99" xfId="699"/>
    <cellStyle name="20% - Акцент2 99 2" xfId="700"/>
    <cellStyle name="20% - Акцент3 10" xfId="701"/>
    <cellStyle name="20% - Акцент3 100" xfId="702"/>
    <cellStyle name="20% - Акцент3 100 2" xfId="703"/>
    <cellStyle name="20% - Акцент3 101" xfId="704"/>
    <cellStyle name="20% - Акцент3 101 2" xfId="705"/>
    <cellStyle name="20% - Акцент3 102" xfId="706"/>
    <cellStyle name="20% - Акцент3 102 2" xfId="707"/>
    <cellStyle name="20% - Акцент3 103" xfId="708"/>
    <cellStyle name="20% - Акцент3 103 2" xfId="709"/>
    <cellStyle name="20% - Акцент3 104" xfId="710"/>
    <cellStyle name="20% - Акцент3 104 2" xfId="711"/>
    <cellStyle name="20% - Акцент3 105" xfId="712"/>
    <cellStyle name="20% - Акцент3 105 2" xfId="713"/>
    <cellStyle name="20% - Акцент3 106" xfId="714"/>
    <cellStyle name="20% - Акцент3 106 2" xfId="715"/>
    <cellStyle name="20% - Акцент3 107" xfId="716"/>
    <cellStyle name="20% - Акцент3 107 2" xfId="717"/>
    <cellStyle name="20% - Акцент3 108" xfId="718"/>
    <cellStyle name="20% - Акцент3 108 2" xfId="719"/>
    <cellStyle name="20% - Акцент3 109" xfId="720"/>
    <cellStyle name="20% - Акцент3 109 2" xfId="721"/>
    <cellStyle name="20% - Акцент3 11" xfId="722"/>
    <cellStyle name="20% - Акцент3 110" xfId="723"/>
    <cellStyle name="20% - Акцент3 110 2" xfId="724"/>
    <cellStyle name="20% - Акцент3 111" xfId="725"/>
    <cellStyle name="20% - Акцент3 111 2" xfId="726"/>
    <cellStyle name="20% - Акцент3 112" xfId="727"/>
    <cellStyle name="20% - Акцент3 112 2" xfId="728"/>
    <cellStyle name="20% - Акцент3 113" xfId="729"/>
    <cellStyle name="20% - Акцент3 113 2" xfId="730"/>
    <cellStyle name="20% - Акцент3 114" xfId="731"/>
    <cellStyle name="20% - Акцент3 114 2" xfId="732"/>
    <cellStyle name="20% - Акцент3 115" xfId="733"/>
    <cellStyle name="20% - Акцент3 115 2" xfId="734"/>
    <cellStyle name="20% - Акцент3 116" xfId="735"/>
    <cellStyle name="20% - Акцент3 116 2" xfId="736"/>
    <cellStyle name="20% - Акцент3 117" xfId="737"/>
    <cellStyle name="20% - Акцент3 117 2" xfId="738"/>
    <cellStyle name="20% - Акцент3 118" xfId="739"/>
    <cellStyle name="20% - Акцент3 118 2" xfId="740"/>
    <cellStyle name="20% - Акцент3 119" xfId="741"/>
    <cellStyle name="20% - Акцент3 119 2" xfId="742"/>
    <cellStyle name="20% - Акцент3 12" xfId="743"/>
    <cellStyle name="20% - Акцент3 120" xfId="744"/>
    <cellStyle name="20% - Акцент3 120 2" xfId="745"/>
    <cellStyle name="20% - Акцент3 121" xfId="746"/>
    <cellStyle name="20% - Акцент3 121 2" xfId="747"/>
    <cellStyle name="20% - Акцент3 122" xfId="748"/>
    <cellStyle name="20% - Акцент3 122 2" xfId="749"/>
    <cellStyle name="20% - Акцент3 123" xfId="750"/>
    <cellStyle name="20% - Акцент3 123 2" xfId="751"/>
    <cellStyle name="20% - Акцент3 124" xfId="752"/>
    <cellStyle name="20% - Акцент3 124 2" xfId="753"/>
    <cellStyle name="20% - Акцент3 125" xfId="754"/>
    <cellStyle name="20% - Акцент3 125 2" xfId="755"/>
    <cellStyle name="20% - Акцент3 126" xfId="756"/>
    <cellStyle name="20% - Акцент3 126 2" xfId="757"/>
    <cellStyle name="20% - Акцент3 127" xfId="758"/>
    <cellStyle name="20% - Акцент3 127 2" xfId="759"/>
    <cellStyle name="20% - Акцент3 128" xfId="760"/>
    <cellStyle name="20% - Акцент3 13" xfId="761"/>
    <cellStyle name="20% - Акцент3 14" xfId="762"/>
    <cellStyle name="20% - Акцент3 15" xfId="763"/>
    <cellStyle name="20% - Акцент3 16" xfId="764"/>
    <cellStyle name="20% - Акцент3 17" xfId="765"/>
    <cellStyle name="20% - Акцент3 18" xfId="766"/>
    <cellStyle name="20% - Акцент3 19" xfId="767"/>
    <cellStyle name="20% - Акцент3 19 2" xfId="768"/>
    <cellStyle name="20% - Акцент3 19 3" xfId="769"/>
    <cellStyle name="20% - Акцент3 19 4" xfId="770"/>
    <cellStyle name="20% - Акцент3 19_ИД106142010 ДО 17.09.14" xfId="771"/>
    <cellStyle name="20% - Акцент3 2" xfId="772"/>
    <cellStyle name="20% - Акцент3 2 2" xfId="773"/>
    <cellStyle name="20% - Акцент3 2 3" xfId="774"/>
    <cellStyle name="20% - Акцент3 20" xfId="775"/>
    <cellStyle name="20% - Акцент3 20 2" xfId="776"/>
    <cellStyle name="20% - Акцент3 20 3" xfId="777"/>
    <cellStyle name="20% - Акцент3 20 4" xfId="778"/>
    <cellStyle name="20% - Акцент3 20_ИД106142010 ДО 17.09.14" xfId="779"/>
    <cellStyle name="20% - Акцент3 21" xfId="780"/>
    <cellStyle name="20% - Акцент3 21 2" xfId="781"/>
    <cellStyle name="20% - Акцент3 21 3" xfId="782"/>
    <cellStyle name="20% - Акцент3 21 4" xfId="783"/>
    <cellStyle name="20% - Акцент3 21_ИД106142010 ДО 17.09.14" xfId="784"/>
    <cellStyle name="20% - Акцент3 22" xfId="785"/>
    <cellStyle name="20% - Акцент3 22 2" xfId="786"/>
    <cellStyle name="20% - Акцент3 22 3" xfId="787"/>
    <cellStyle name="20% - Акцент3 22 4" xfId="788"/>
    <cellStyle name="20% - Акцент3 22_ИД106142010 ДО 17.09.14" xfId="789"/>
    <cellStyle name="20% - Акцент3 23" xfId="790"/>
    <cellStyle name="20% - Акцент3 23 2" xfId="791"/>
    <cellStyle name="20% - Акцент3 23 3" xfId="792"/>
    <cellStyle name="20% - Акцент3 23 4" xfId="793"/>
    <cellStyle name="20% - Акцент3 23_ИД106142010 ДО 17.09.14" xfId="794"/>
    <cellStyle name="20% - Акцент3 24" xfId="795"/>
    <cellStyle name="20% - Акцент3 24 2" xfId="796"/>
    <cellStyle name="20% - Акцент3 24 3" xfId="797"/>
    <cellStyle name="20% - Акцент3 24 4" xfId="798"/>
    <cellStyle name="20% - Акцент3 24_ИД106142010 ДО 17.09.14" xfId="799"/>
    <cellStyle name="20% - Акцент3 25" xfId="800"/>
    <cellStyle name="20% - Акцент3 25 2" xfId="801"/>
    <cellStyle name="20% - Акцент3 25 3" xfId="802"/>
    <cellStyle name="20% - Акцент3 25 4" xfId="803"/>
    <cellStyle name="20% - Акцент3 25_ИД106142010 ДО 17.09.14" xfId="804"/>
    <cellStyle name="20% - Акцент3 26" xfId="805"/>
    <cellStyle name="20% - Акцент3 26 2" xfId="806"/>
    <cellStyle name="20% - Акцент3 26 3" xfId="807"/>
    <cellStyle name="20% - Акцент3 26 4" xfId="808"/>
    <cellStyle name="20% - Акцент3 26_ИД106142010 ДО 17.09.14" xfId="809"/>
    <cellStyle name="20% - Акцент3 27" xfId="810"/>
    <cellStyle name="20% - Акцент3 27 2" xfId="811"/>
    <cellStyle name="20% - Акцент3 27 3" xfId="812"/>
    <cellStyle name="20% - Акцент3 27 4" xfId="813"/>
    <cellStyle name="20% - Акцент3 27_ИД106142010 ДО 17.09.14" xfId="814"/>
    <cellStyle name="20% - Акцент3 28" xfId="815"/>
    <cellStyle name="20% - Акцент3 28 2" xfId="816"/>
    <cellStyle name="20% - Акцент3 28 3" xfId="817"/>
    <cellStyle name="20% - Акцент3 28 4" xfId="818"/>
    <cellStyle name="20% - Акцент3 28_ИД106142010 ДО 17.09.14" xfId="819"/>
    <cellStyle name="20% - Акцент3 29" xfId="820"/>
    <cellStyle name="20% - Акцент3 29 2" xfId="821"/>
    <cellStyle name="20% - Акцент3 29 3" xfId="822"/>
    <cellStyle name="20% - Акцент3 29 4" xfId="823"/>
    <cellStyle name="20% - Акцент3 29_ИД106142010 ДО 17.09.14" xfId="824"/>
    <cellStyle name="20% - Акцент3 3" xfId="825"/>
    <cellStyle name="20% - Акцент3 30" xfId="826"/>
    <cellStyle name="20% - Акцент3 30 2" xfId="827"/>
    <cellStyle name="20% - Акцент3 30 3" xfId="828"/>
    <cellStyle name="20% - Акцент3 30 4" xfId="829"/>
    <cellStyle name="20% - Акцент3 30_ИД106142010 ДО 17.09.14" xfId="830"/>
    <cellStyle name="20% - Акцент3 31" xfId="831"/>
    <cellStyle name="20% - Акцент3 31 2" xfId="832"/>
    <cellStyle name="20% - Акцент3 31 3" xfId="833"/>
    <cellStyle name="20% - Акцент3 31 4" xfId="834"/>
    <cellStyle name="20% - Акцент3 31_ИД106142010 ДО 17.09.14" xfId="835"/>
    <cellStyle name="20% - Акцент3 32" xfId="836"/>
    <cellStyle name="20% - Акцент3 32 2" xfId="837"/>
    <cellStyle name="20% - Акцент3 32 3" xfId="838"/>
    <cellStyle name="20% - Акцент3 32 4" xfId="839"/>
    <cellStyle name="20% - Акцент3 32_ИД106142010 ДО 17.09.14" xfId="840"/>
    <cellStyle name="20% - Акцент3 33" xfId="841"/>
    <cellStyle name="20% - Акцент3 33 2" xfId="842"/>
    <cellStyle name="20% - Акцент3 33 3" xfId="843"/>
    <cellStyle name="20% - Акцент3 33 4" xfId="844"/>
    <cellStyle name="20% - Акцент3 33_ИД106142010 ДО 17.09.14" xfId="845"/>
    <cellStyle name="20% - Акцент3 34" xfId="846"/>
    <cellStyle name="20% - Акцент3 34 2" xfId="847"/>
    <cellStyle name="20% - Акцент3 34 3" xfId="848"/>
    <cellStyle name="20% - Акцент3 34 4" xfId="849"/>
    <cellStyle name="20% - Акцент3 34_ИД106142010 ДО 17.09.14" xfId="850"/>
    <cellStyle name="20% - Акцент3 35" xfId="851"/>
    <cellStyle name="20% - Акцент3 35 2" xfId="852"/>
    <cellStyle name="20% - Акцент3 35 3" xfId="853"/>
    <cellStyle name="20% - Акцент3 35 4" xfId="854"/>
    <cellStyle name="20% - Акцент3 35_ИД106142010 ДО 17.09.14" xfId="855"/>
    <cellStyle name="20% - Акцент3 36" xfId="856"/>
    <cellStyle name="20% - Акцент3 36 2" xfId="857"/>
    <cellStyle name="20% - Акцент3 36 3" xfId="858"/>
    <cellStyle name="20% - Акцент3 36 4" xfId="859"/>
    <cellStyle name="20% - Акцент3 36_ИД106142010 ДО 17.09.14" xfId="860"/>
    <cellStyle name="20% - Акцент3 37" xfId="861"/>
    <cellStyle name="20% - Акцент3 37 2" xfId="862"/>
    <cellStyle name="20% - Акцент3 37 3" xfId="863"/>
    <cellStyle name="20% - Акцент3 37 4" xfId="864"/>
    <cellStyle name="20% - Акцент3 37_ИД106142010 ДО 17.09.14" xfId="865"/>
    <cellStyle name="20% - Акцент3 38" xfId="866"/>
    <cellStyle name="20% - Акцент3 38 2" xfId="867"/>
    <cellStyle name="20% - Акцент3 38 3" xfId="868"/>
    <cellStyle name="20% - Акцент3 38 4" xfId="869"/>
    <cellStyle name="20% - Акцент3 38_ИД106142010 ДО 17.09.14" xfId="870"/>
    <cellStyle name="20% - Акцент3 39" xfId="871"/>
    <cellStyle name="20% - Акцент3 39 2" xfId="872"/>
    <cellStyle name="20% - Акцент3 39 3" xfId="873"/>
    <cellStyle name="20% - Акцент3 39 4" xfId="874"/>
    <cellStyle name="20% - Акцент3 39_ИД106142010 ДО 17.09.14" xfId="875"/>
    <cellStyle name="20% - Акцент3 4" xfId="876"/>
    <cellStyle name="20% - Акцент3 40" xfId="877"/>
    <cellStyle name="20% - Акцент3 40 2" xfId="878"/>
    <cellStyle name="20% - Акцент3 40 3" xfId="879"/>
    <cellStyle name="20% - Акцент3 40 4" xfId="880"/>
    <cellStyle name="20% - Акцент3 40_ИД106142010 ДО 17.09.14" xfId="881"/>
    <cellStyle name="20% - Акцент3 41" xfId="882"/>
    <cellStyle name="20% - Акцент3 41 2" xfId="883"/>
    <cellStyle name="20% - Акцент3 41 3" xfId="884"/>
    <cellStyle name="20% - Акцент3 41 4" xfId="885"/>
    <cellStyle name="20% - Акцент3 41_ИД106142010 ДО 17.09.14" xfId="886"/>
    <cellStyle name="20% - Акцент3 42" xfId="887"/>
    <cellStyle name="20% - Акцент3 42 2" xfId="888"/>
    <cellStyle name="20% - Акцент3 42 3" xfId="889"/>
    <cellStyle name="20% - Акцент3 42 4" xfId="890"/>
    <cellStyle name="20% - Акцент3 42_ИД106142010 ДО 17.09.14" xfId="891"/>
    <cellStyle name="20% - Акцент3 43" xfId="892"/>
    <cellStyle name="20% - Акцент3 43 2" xfId="893"/>
    <cellStyle name="20% - Акцент3 43 3" xfId="894"/>
    <cellStyle name="20% - Акцент3 43 4" xfId="895"/>
    <cellStyle name="20% - Акцент3 43_ИД106142010 ДО 17.09.14" xfId="896"/>
    <cellStyle name="20% - Акцент3 44" xfId="897"/>
    <cellStyle name="20% - Акцент3 44 2" xfId="898"/>
    <cellStyle name="20% - Акцент3 44 3" xfId="899"/>
    <cellStyle name="20% - Акцент3 44 4" xfId="900"/>
    <cellStyle name="20% - Акцент3 44_ИД106142010 ДО 17.09.14" xfId="901"/>
    <cellStyle name="20% - Акцент3 45" xfId="902"/>
    <cellStyle name="20% - Акцент3 45 2" xfId="903"/>
    <cellStyle name="20% - Акцент3 45 3" xfId="904"/>
    <cellStyle name="20% - Акцент3 45 4" xfId="905"/>
    <cellStyle name="20% - Акцент3 45_ИД106142010 ДО 17.09.14" xfId="906"/>
    <cellStyle name="20% - Акцент3 46" xfId="907"/>
    <cellStyle name="20% - Акцент3 46 2" xfId="908"/>
    <cellStyle name="20% - Акцент3 46 3" xfId="909"/>
    <cellStyle name="20% - Акцент3 46 4" xfId="910"/>
    <cellStyle name="20% - Акцент3 46_ИД106142010 ДО 17.09.14" xfId="911"/>
    <cellStyle name="20% - Акцент3 47" xfId="912"/>
    <cellStyle name="20% - Акцент3 47 2" xfId="913"/>
    <cellStyle name="20% - Акцент3 47 3" xfId="914"/>
    <cellStyle name="20% - Акцент3 47 4" xfId="915"/>
    <cellStyle name="20% - Акцент3 47_ИД106142010 ДО 17.09.14" xfId="916"/>
    <cellStyle name="20% - Акцент3 48" xfId="917"/>
    <cellStyle name="20% - Акцент3 48 2" xfId="918"/>
    <cellStyle name="20% - Акцент3 48 3" xfId="919"/>
    <cellStyle name="20% - Акцент3 48 4" xfId="920"/>
    <cellStyle name="20% - Акцент3 48_ИД106142010 ДО 17.09.14" xfId="921"/>
    <cellStyle name="20% - Акцент3 49" xfId="922"/>
    <cellStyle name="20% - Акцент3 49 2" xfId="923"/>
    <cellStyle name="20% - Акцент3 49 3" xfId="924"/>
    <cellStyle name="20% - Акцент3 49 4" xfId="925"/>
    <cellStyle name="20% - Акцент3 49_ИД106142010 ДО 17.09.14" xfId="926"/>
    <cellStyle name="20% - Акцент3 5" xfId="927"/>
    <cellStyle name="20% - Акцент3 50" xfId="928"/>
    <cellStyle name="20% - Акцент3 50 2" xfId="929"/>
    <cellStyle name="20% - Акцент3 50 3" xfId="3659"/>
    <cellStyle name="20% - Акцент3 50 4" xfId="3660"/>
    <cellStyle name="20% - Акцент3 50_ИД106142010 ДО 17.09.14" xfId="930"/>
    <cellStyle name="20% - Акцент3 51" xfId="931"/>
    <cellStyle name="20% - Акцент3 51 2" xfId="932"/>
    <cellStyle name="20% - Акцент3 51 3" xfId="3661"/>
    <cellStyle name="20% - Акцент3 51 4" xfId="3662"/>
    <cellStyle name="20% - Акцент3 51_ИД106142010 ДО 17.09.14" xfId="933"/>
    <cellStyle name="20% - Акцент3 52" xfId="934"/>
    <cellStyle name="20% - Акцент3 52 2" xfId="935"/>
    <cellStyle name="20% - Акцент3 52 3" xfId="3663"/>
    <cellStyle name="20% - Акцент3 52 4" xfId="3664"/>
    <cellStyle name="20% - Акцент3 52_ИД106142010 ДО 17.09.14" xfId="936"/>
    <cellStyle name="20% - Акцент3 53" xfId="937"/>
    <cellStyle name="20% - Акцент3 53 2" xfId="938"/>
    <cellStyle name="20% - Акцент3 53 3" xfId="3665"/>
    <cellStyle name="20% - Акцент3 53 4" xfId="3666"/>
    <cellStyle name="20% - Акцент3 53_ИД106142010 ДО 17.09.14" xfId="939"/>
    <cellStyle name="20% - Акцент3 54" xfId="940"/>
    <cellStyle name="20% - Акцент3 54 2" xfId="941"/>
    <cellStyle name="20% - Акцент3 54 3" xfId="3667"/>
    <cellStyle name="20% - Акцент3 54 4" xfId="3668"/>
    <cellStyle name="20% - Акцент3 54_ИД106142010 ДО 17.09.14" xfId="942"/>
    <cellStyle name="20% - Акцент3 55" xfId="943"/>
    <cellStyle name="20% - Акцент3 55 2" xfId="944"/>
    <cellStyle name="20% - Акцент3 55 3" xfId="3669"/>
    <cellStyle name="20% - Акцент3 55 4" xfId="3670"/>
    <cellStyle name="20% - Акцент3 55_ИД106142010 ДО 17.09.14" xfId="945"/>
    <cellStyle name="20% - Акцент3 56" xfId="946"/>
    <cellStyle name="20% - Акцент3 56 2" xfId="947"/>
    <cellStyle name="20% - Акцент3 56 3" xfId="3671"/>
    <cellStyle name="20% - Акцент3 56 4" xfId="3672"/>
    <cellStyle name="20% - Акцент3 56_ИД106142010 ДО 17.09.14" xfId="948"/>
    <cellStyle name="20% - Акцент3 57" xfId="949"/>
    <cellStyle name="20% - Акцент3 57 2" xfId="950"/>
    <cellStyle name="20% - Акцент3 57 3" xfId="3673"/>
    <cellStyle name="20% - Акцент3 57 4" xfId="3674"/>
    <cellStyle name="20% - Акцент3 57_ИД106142010 ДО 17.09.14" xfId="951"/>
    <cellStyle name="20% - Акцент3 58" xfId="952"/>
    <cellStyle name="20% - Акцент3 58 2" xfId="953"/>
    <cellStyle name="20% - Акцент3 58 3" xfId="3675"/>
    <cellStyle name="20% - Акцент3 58 4" xfId="3676"/>
    <cellStyle name="20% - Акцент3 58_ИД106142010 ДО 17.09.14" xfId="954"/>
    <cellStyle name="20% - Акцент3 59" xfId="955"/>
    <cellStyle name="20% - Акцент3 59 2" xfId="956"/>
    <cellStyle name="20% - Акцент3 59 3" xfId="3677"/>
    <cellStyle name="20% - Акцент3 59 4" xfId="3678"/>
    <cellStyle name="20% - Акцент3 59_ИД106142010 ДО 17.09.14" xfId="957"/>
    <cellStyle name="20% - Акцент3 6" xfId="958"/>
    <cellStyle name="20% - Акцент3 60" xfId="959"/>
    <cellStyle name="20% - Акцент3 60 2" xfId="960"/>
    <cellStyle name="20% - Акцент3 60 3" xfId="3679"/>
    <cellStyle name="20% - Акцент3 60 4" xfId="3680"/>
    <cellStyle name="20% - Акцент3 60_ИД106142010 ДО 17.09.14" xfId="961"/>
    <cellStyle name="20% - Акцент3 61" xfId="962"/>
    <cellStyle name="20% - Акцент3 61 2" xfId="963"/>
    <cellStyle name="20% - Акцент3 61 3" xfId="3681"/>
    <cellStyle name="20% - Акцент3 61 4" xfId="3682"/>
    <cellStyle name="20% - Акцент3 61_ИД106142010 ДО 17.09.14" xfId="964"/>
    <cellStyle name="20% - Акцент3 62" xfId="965"/>
    <cellStyle name="20% - Акцент3 62 2" xfId="966"/>
    <cellStyle name="20% - Акцент3 62 3" xfId="3683"/>
    <cellStyle name="20% - Акцент3 62 4" xfId="3684"/>
    <cellStyle name="20% - Акцент3 62_ИД106142010 ДО 17.09.14" xfId="967"/>
    <cellStyle name="20% - Акцент3 63" xfId="968"/>
    <cellStyle name="20% - Акцент3 63 2" xfId="969"/>
    <cellStyle name="20% - Акцент3 63 3" xfId="3685"/>
    <cellStyle name="20% - Акцент3 63 4" xfId="3686"/>
    <cellStyle name="20% - Акцент3 63_ИД106142010 ДО 17.09.14" xfId="970"/>
    <cellStyle name="20% - Акцент3 64" xfId="971"/>
    <cellStyle name="20% - Акцент3 64 2" xfId="972"/>
    <cellStyle name="20% - Акцент3 64 3" xfId="3687"/>
    <cellStyle name="20% - Акцент3 64 4" xfId="3688"/>
    <cellStyle name="20% - Акцент3 64_ИД106142010 ДО 17.09.14" xfId="973"/>
    <cellStyle name="20% - Акцент3 65" xfId="974"/>
    <cellStyle name="20% - Акцент3 65 2" xfId="975"/>
    <cellStyle name="20% - Акцент3 65 3" xfId="3689"/>
    <cellStyle name="20% - Акцент3 65 4" xfId="3690"/>
    <cellStyle name="20% - Акцент3 65_ИД106142010 ДО 17.09.14" xfId="976"/>
    <cellStyle name="20% - Акцент3 66" xfId="977"/>
    <cellStyle name="20% - Акцент3 66 2" xfId="978"/>
    <cellStyle name="20% - Акцент3 66 3" xfId="3691"/>
    <cellStyle name="20% - Акцент3 66 4" xfId="3692"/>
    <cellStyle name="20% - Акцент3 67" xfId="979"/>
    <cellStyle name="20% - Акцент3 67 2" xfId="980"/>
    <cellStyle name="20% - Акцент3 67 3" xfId="3693"/>
    <cellStyle name="20% - Акцент3 67 4" xfId="3694"/>
    <cellStyle name="20% - Акцент3 68" xfId="981"/>
    <cellStyle name="20% - Акцент3 68 2" xfId="982"/>
    <cellStyle name="20% - Акцент3 68 3" xfId="3695"/>
    <cellStyle name="20% - Акцент3 68 4" xfId="3696"/>
    <cellStyle name="20% - Акцент3 69" xfId="983"/>
    <cellStyle name="20% - Акцент3 69 2" xfId="984"/>
    <cellStyle name="20% - Акцент3 69 3" xfId="3697"/>
    <cellStyle name="20% - Акцент3 69 4" xfId="3698"/>
    <cellStyle name="20% - Акцент3 7" xfId="985"/>
    <cellStyle name="20% - Акцент3 70" xfId="986"/>
    <cellStyle name="20% - Акцент3 70 2" xfId="987"/>
    <cellStyle name="20% - Акцент3 70 3" xfId="3699"/>
    <cellStyle name="20% - Акцент3 70 4" xfId="3700"/>
    <cellStyle name="20% - Акцент3 71" xfId="988"/>
    <cellStyle name="20% - Акцент3 71 2" xfId="989"/>
    <cellStyle name="20% - Акцент3 71 3" xfId="3701"/>
    <cellStyle name="20% - Акцент3 71 4" xfId="3702"/>
    <cellStyle name="20% - Акцент3 72" xfId="990"/>
    <cellStyle name="20% - Акцент3 72 2" xfId="991"/>
    <cellStyle name="20% - Акцент3 72 3" xfId="3703"/>
    <cellStyle name="20% - Акцент3 72 4" xfId="3704"/>
    <cellStyle name="20% - Акцент3 73" xfId="992"/>
    <cellStyle name="20% - Акцент3 73 2" xfId="993"/>
    <cellStyle name="20% - Акцент3 73 3" xfId="3705"/>
    <cellStyle name="20% - Акцент3 73 4" xfId="3706"/>
    <cellStyle name="20% - Акцент3 74" xfId="994"/>
    <cellStyle name="20% - Акцент3 74 2" xfId="995"/>
    <cellStyle name="20% - Акцент3 74 3" xfId="3707"/>
    <cellStyle name="20% - Акцент3 74 4" xfId="3708"/>
    <cellStyle name="20% - Акцент3 75" xfId="996"/>
    <cellStyle name="20% - Акцент3 75 2" xfId="997"/>
    <cellStyle name="20% - Акцент3 75 3" xfId="3709"/>
    <cellStyle name="20% - Акцент3 75 4" xfId="3710"/>
    <cellStyle name="20% - Акцент3 76" xfId="998"/>
    <cellStyle name="20% - Акцент3 76 2" xfId="999"/>
    <cellStyle name="20% - Акцент3 76 3" xfId="3711"/>
    <cellStyle name="20% - Акцент3 76 4" xfId="3712"/>
    <cellStyle name="20% - Акцент3 77" xfId="1000"/>
    <cellStyle name="20% - Акцент3 77 2" xfId="1001"/>
    <cellStyle name="20% - Акцент3 77 3" xfId="3713"/>
    <cellStyle name="20% - Акцент3 77 4" xfId="3714"/>
    <cellStyle name="20% - Акцент3 78" xfId="1002"/>
    <cellStyle name="20% - Акцент3 78 2" xfId="1003"/>
    <cellStyle name="20% - Акцент3 78 3" xfId="3715"/>
    <cellStyle name="20% - Акцент3 78 4" xfId="3716"/>
    <cellStyle name="20% - Акцент3 79" xfId="1004"/>
    <cellStyle name="20% - Акцент3 79 2" xfId="1005"/>
    <cellStyle name="20% - Акцент3 79 3" xfId="3717"/>
    <cellStyle name="20% - Акцент3 79 4" xfId="3718"/>
    <cellStyle name="20% - Акцент3 8" xfId="1006"/>
    <cellStyle name="20% - Акцент3 80" xfId="1007"/>
    <cellStyle name="20% - Акцент3 80 2" xfId="1008"/>
    <cellStyle name="20% - Акцент3 80 3" xfId="3719"/>
    <cellStyle name="20% - Акцент3 80 4" xfId="3720"/>
    <cellStyle name="20% - Акцент3 81" xfId="1009"/>
    <cellStyle name="20% - Акцент3 81 2" xfId="1010"/>
    <cellStyle name="20% - Акцент3 81 3" xfId="3721"/>
    <cellStyle name="20% - Акцент3 81 4" xfId="3722"/>
    <cellStyle name="20% - Акцент3 82" xfId="1011"/>
    <cellStyle name="20% - Акцент3 82 2" xfId="1012"/>
    <cellStyle name="20% - Акцент3 82 3" xfId="3723"/>
    <cellStyle name="20% - Акцент3 82 4" xfId="3724"/>
    <cellStyle name="20% - Акцент3 83" xfId="1013"/>
    <cellStyle name="20% - Акцент3 83 2" xfId="1014"/>
    <cellStyle name="20% - Акцент3 83 3" xfId="3725"/>
    <cellStyle name="20% - Акцент3 83 4" xfId="3726"/>
    <cellStyle name="20% - Акцент3 84" xfId="1015"/>
    <cellStyle name="20% - Акцент3 84 2" xfId="1016"/>
    <cellStyle name="20% - Акцент3 84 3" xfId="3727"/>
    <cellStyle name="20% - Акцент3 84 4" xfId="3728"/>
    <cellStyle name="20% - Акцент3 85" xfId="1017"/>
    <cellStyle name="20% - Акцент3 85 2" xfId="1018"/>
    <cellStyle name="20% - Акцент3 85 3" xfId="3729"/>
    <cellStyle name="20% - Акцент3 85 4" xfId="3730"/>
    <cellStyle name="20% - Акцент3 86" xfId="1019"/>
    <cellStyle name="20% - Акцент3 86 2" xfId="1020"/>
    <cellStyle name="20% - Акцент3 86 3" xfId="3731"/>
    <cellStyle name="20% - Акцент3 86 4" xfId="3732"/>
    <cellStyle name="20% - Акцент3 87" xfId="1021"/>
    <cellStyle name="20% - Акцент3 87 2" xfId="1022"/>
    <cellStyle name="20% - Акцент3 87 3" xfId="3733"/>
    <cellStyle name="20% - Акцент3 87 4" xfId="3734"/>
    <cellStyle name="20% - Акцент3 88" xfId="1023"/>
    <cellStyle name="20% - Акцент3 88 2" xfId="1024"/>
    <cellStyle name="20% - Акцент3 88 3" xfId="3735"/>
    <cellStyle name="20% - Акцент3 88 4" xfId="3736"/>
    <cellStyle name="20% - Акцент3 89" xfId="1025"/>
    <cellStyle name="20% - Акцент3 89 2" xfId="1026"/>
    <cellStyle name="20% - Акцент3 89 3" xfId="3737"/>
    <cellStyle name="20% - Акцент3 89 4" xfId="3738"/>
    <cellStyle name="20% - Акцент3 9" xfId="1027"/>
    <cellStyle name="20% - Акцент3 90" xfId="1028"/>
    <cellStyle name="20% - Акцент3 90 2" xfId="1029"/>
    <cellStyle name="20% - Акцент3 90 3" xfId="3739"/>
    <cellStyle name="20% - Акцент3 90 4" xfId="3740"/>
    <cellStyle name="20% - Акцент3 91" xfId="1030"/>
    <cellStyle name="20% - Акцент3 91 2" xfId="1031"/>
    <cellStyle name="20% - Акцент3 91 3" xfId="3741"/>
    <cellStyle name="20% - Акцент3 91 4" xfId="3742"/>
    <cellStyle name="20% - Акцент3 92" xfId="1032"/>
    <cellStyle name="20% - Акцент3 92 2" xfId="1033"/>
    <cellStyle name="20% - Акцент3 92 3" xfId="3743"/>
    <cellStyle name="20% - Акцент3 92 4" xfId="3744"/>
    <cellStyle name="20% - Акцент3 93" xfId="1034"/>
    <cellStyle name="20% - Акцент3 93 2" xfId="1035"/>
    <cellStyle name="20% - Акцент3 93 3" xfId="3745"/>
    <cellStyle name="20% - Акцент3 93 4" xfId="3746"/>
    <cellStyle name="20% - Акцент3 94" xfId="1036"/>
    <cellStyle name="20% - Акцент3 94 2" xfId="1037"/>
    <cellStyle name="20% - Акцент3 94 3" xfId="3747"/>
    <cellStyle name="20% - Акцент3 94 4" xfId="3748"/>
    <cellStyle name="20% - Акцент3 95" xfId="1038"/>
    <cellStyle name="20% - Акцент3 95 2" xfId="1039"/>
    <cellStyle name="20% - Акцент3 96" xfId="1040"/>
    <cellStyle name="20% - Акцент3 96 2" xfId="1041"/>
    <cellStyle name="20% - Акцент3 97" xfId="1042"/>
    <cellStyle name="20% - Акцент3 97 2" xfId="1043"/>
    <cellStyle name="20% - Акцент3 98" xfId="1044"/>
    <cellStyle name="20% - Акцент3 98 2" xfId="1045"/>
    <cellStyle name="20% - Акцент3 99" xfId="1046"/>
    <cellStyle name="20% - Акцент3 99 2" xfId="1047"/>
    <cellStyle name="20% - Акцент4 10" xfId="1048"/>
    <cellStyle name="20% - Акцент4 100" xfId="1049"/>
    <cellStyle name="20% - Акцент4 100 2" xfId="1050"/>
    <cellStyle name="20% - Акцент4 101" xfId="1051"/>
    <cellStyle name="20% - Акцент4 101 2" xfId="1052"/>
    <cellStyle name="20% - Акцент4 102" xfId="1053"/>
    <cellStyle name="20% - Акцент4 102 2" xfId="1054"/>
    <cellStyle name="20% - Акцент4 103" xfId="1055"/>
    <cellStyle name="20% - Акцент4 103 2" xfId="1056"/>
    <cellStyle name="20% - Акцент4 104" xfId="1057"/>
    <cellStyle name="20% - Акцент4 104 2" xfId="1058"/>
    <cellStyle name="20% - Акцент4 105" xfId="1059"/>
    <cellStyle name="20% - Акцент4 105 2" xfId="1060"/>
    <cellStyle name="20% - Акцент4 106" xfId="1061"/>
    <cellStyle name="20% - Акцент4 106 2" xfId="1062"/>
    <cellStyle name="20% - Акцент4 107" xfId="1063"/>
    <cellStyle name="20% - Акцент4 107 2" xfId="1064"/>
    <cellStyle name="20% - Акцент4 108" xfId="1065"/>
    <cellStyle name="20% - Акцент4 108 2" xfId="1066"/>
    <cellStyle name="20% - Акцент4 109" xfId="1067"/>
    <cellStyle name="20% - Акцент4 109 2" xfId="1068"/>
    <cellStyle name="20% - Акцент4 11" xfId="1069"/>
    <cellStyle name="20% - Акцент4 110" xfId="1070"/>
    <cellStyle name="20% - Акцент4 110 2" xfId="1071"/>
    <cellStyle name="20% - Акцент4 111" xfId="1072"/>
    <cellStyle name="20% - Акцент4 111 2" xfId="1073"/>
    <cellStyle name="20% - Акцент4 112" xfId="1074"/>
    <cellStyle name="20% - Акцент4 112 2" xfId="1075"/>
    <cellStyle name="20% - Акцент4 113" xfId="1076"/>
    <cellStyle name="20% - Акцент4 113 2" xfId="1077"/>
    <cellStyle name="20% - Акцент4 114" xfId="1078"/>
    <cellStyle name="20% - Акцент4 114 2" xfId="1079"/>
    <cellStyle name="20% - Акцент4 115" xfId="1080"/>
    <cellStyle name="20% - Акцент4 115 2" xfId="1081"/>
    <cellStyle name="20% - Акцент4 116" xfId="1082"/>
    <cellStyle name="20% - Акцент4 116 2" xfId="1083"/>
    <cellStyle name="20% - Акцент4 117" xfId="1084"/>
    <cellStyle name="20% - Акцент4 117 2" xfId="1085"/>
    <cellStyle name="20% - Акцент4 118" xfId="1086"/>
    <cellStyle name="20% - Акцент4 118 2" xfId="1087"/>
    <cellStyle name="20% - Акцент4 119" xfId="1088"/>
    <cellStyle name="20% - Акцент4 119 2" xfId="1089"/>
    <cellStyle name="20% - Акцент4 12" xfId="1090"/>
    <cellStyle name="20% - Акцент4 120" xfId="1091"/>
    <cellStyle name="20% - Акцент4 120 2" xfId="1092"/>
    <cellStyle name="20% - Акцент4 121" xfId="1093"/>
    <cellStyle name="20% - Акцент4 121 2" xfId="1094"/>
    <cellStyle name="20% - Акцент4 122" xfId="1095"/>
    <cellStyle name="20% - Акцент4 122 2" xfId="1096"/>
    <cellStyle name="20% - Акцент4 123" xfId="1097"/>
    <cellStyle name="20% - Акцент4 123 2" xfId="1098"/>
    <cellStyle name="20% - Акцент4 124" xfId="1099"/>
    <cellStyle name="20% - Акцент4 124 2" xfId="1100"/>
    <cellStyle name="20% - Акцент4 125" xfId="1101"/>
    <cellStyle name="20% - Акцент4 125 2" xfId="1102"/>
    <cellStyle name="20% - Акцент4 126" xfId="1103"/>
    <cellStyle name="20% - Акцент4 126 2" xfId="1104"/>
    <cellStyle name="20% - Акцент4 127" xfId="1105"/>
    <cellStyle name="20% - Акцент4 127 2" xfId="1106"/>
    <cellStyle name="20% - Акцент4 128" xfId="1107"/>
    <cellStyle name="20% - Акцент4 13" xfId="1108"/>
    <cellStyle name="20% - Акцент4 14" xfId="1109"/>
    <cellStyle name="20% - Акцент4 15" xfId="1110"/>
    <cellStyle name="20% - Акцент4 16" xfId="1111"/>
    <cellStyle name="20% - Акцент4 17" xfId="1112"/>
    <cellStyle name="20% - Акцент4 18" xfId="1113"/>
    <cellStyle name="20% - Акцент4 19" xfId="1114"/>
    <cellStyle name="20% - Акцент4 19 2" xfId="1115"/>
    <cellStyle name="20% - Акцент4 19 3" xfId="1116"/>
    <cellStyle name="20% - Акцент4 19 4" xfId="1117"/>
    <cellStyle name="20% - Акцент4 19_ИД106142010 ДО 17.09.14" xfId="1118"/>
    <cellStyle name="20% - Акцент4 2" xfId="1119"/>
    <cellStyle name="20% - Акцент4 2 2" xfId="1120"/>
    <cellStyle name="20% - Акцент4 2 3" xfId="1121"/>
    <cellStyle name="20% - Акцент4 20" xfId="1122"/>
    <cellStyle name="20% - Акцент4 20 2" xfId="1123"/>
    <cellStyle name="20% - Акцент4 20 3" xfId="1124"/>
    <cellStyle name="20% - Акцент4 20 4" xfId="1125"/>
    <cellStyle name="20% - Акцент4 20_ИД106142010 ДО 17.09.14" xfId="1126"/>
    <cellStyle name="20% - Акцент4 21" xfId="1127"/>
    <cellStyle name="20% - Акцент4 21 2" xfId="1128"/>
    <cellStyle name="20% - Акцент4 21 3" xfId="1129"/>
    <cellStyle name="20% - Акцент4 21 4" xfId="1130"/>
    <cellStyle name="20% - Акцент4 21_ИД106142010 ДО 17.09.14" xfId="1131"/>
    <cellStyle name="20% - Акцент4 22" xfId="1132"/>
    <cellStyle name="20% - Акцент4 22 2" xfId="1133"/>
    <cellStyle name="20% - Акцент4 22 3" xfId="1134"/>
    <cellStyle name="20% - Акцент4 22 4" xfId="1135"/>
    <cellStyle name="20% - Акцент4 22_ИД106142010 ДО 17.09.14" xfId="1136"/>
    <cellStyle name="20% - Акцент4 23" xfId="1137"/>
    <cellStyle name="20% - Акцент4 23 2" xfId="1138"/>
    <cellStyle name="20% - Акцент4 23 3" xfId="1139"/>
    <cellStyle name="20% - Акцент4 23 4" xfId="1140"/>
    <cellStyle name="20% - Акцент4 23_ИД106142010 ДО 17.09.14" xfId="1141"/>
    <cellStyle name="20% - Акцент4 24" xfId="1142"/>
    <cellStyle name="20% - Акцент4 24 2" xfId="1143"/>
    <cellStyle name="20% - Акцент4 24 3" xfId="1144"/>
    <cellStyle name="20% - Акцент4 24 4" xfId="1145"/>
    <cellStyle name="20% - Акцент4 24_ИД106142010 ДО 17.09.14" xfId="1146"/>
    <cellStyle name="20% - Акцент4 25" xfId="1147"/>
    <cellStyle name="20% - Акцент4 25 2" xfId="1148"/>
    <cellStyle name="20% - Акцент4 25 3" xfId="1149"/>
    <cellStyle name="20% - Акцент4 25 4" xfId="1150"/>
    <cellStyle name="20% - Акцент4 25_ИД106142010 ДО 17.09.14" xfId="1151"/>
    <cellStyle name="20% - Акцент4 26" xfId="1152"/>
    <cellStyle name="20% - Акцент4 26 2" xfId="1153"/>
    <cellStyle name="20% - Акцент4 26 3" xfId="1154"/>
    <cellStyle name="20% - Акцент4 26 4" xfId="1155"/>
    <cellStyle name="20% - Акцент4 26_ИД106142010 ДО 17.09.14" xfId="1156"/>
    <cellStyle name="20% - Акцент4 27" xfId="1157"/>
    <cellStyle name="20% - Акцент4 27 2" xfId="1158"/>
    <cellStyle name="20% - Акцент4 27 3" xfId="1159"/>
    <cellStyle name="20% - Акцент4 27 4" xfId="1160"/>
    <cellStyle name="20% - Акцент4 27_ИД106142010 ДО 17.09.14" xfId="1161"/>
    <cellStyle name="20% - Акцент4 28" xfId="1162"/>
    <cellStyle name="20% - Акцент4 28 2" xfId="1163"/>
    <cellStyle name="20% - Акцент4 28 3" xfId="1164"/>
    <cellStyle name="20% - Акцент4 28 4" xfId="1165"/>
    <cellStyle name="20% - Акцент4 28_ИД106142010 ДО 17.09.14" xfId="1166"/>
    <cellStyle name="20% - Акцент4 29" xfId="1167"/>
    <cellStyle name="20% - Акцент4 29 2" xfId="1168"/>
    <cellStyle name="20% - Акцент4 29 3" xfId="1169"/>
    <cellStyle name="20% - Акцент4 29 4" xfId="1170"/>
    <cellStyle name="20% - Акцент4 29_ИД106142010 ДО 17.09.14" xfId="1171"/>
    <cellStyle name="20% - Акцент4 3" xfId="1172"/>
    <cellStyle name="20% - Акцент4 30" xfId="1173"/>
    <cellStyle name="20% - Акцент4 30 2" xfId="1174"/>
    <cellStyle name="20% - Акцент4 30 3" xfId="1175"/>
    <cellStyle name="20% - Акцент4 30 4" xfId="1176"/>
    <cellStyle name="20% - Акцент4 30_ИД106142010 ДО 17.09.14" xfId="1177"/>
    <cellStyle name="20% - Акцент4 31" xfId="1178"/>
    <cellStyle name="20% - Акцент4 31 2" xfId="1179"/>
    <cellStyle name="20% - Акцент4 31 3" xfId="1180"/>
    <cellStyle name="20% - Акцент4 31 4" xfId="1181"/>
    <cellStyle name="20% - Акцент4 31_ИД106142010 ДО 17.09.14" xfId="1182"/>
    <cellStyle name="20% - Акцент4 32" xfId="1183"/>
    <cellStyle name="20% - Акцент4 32 2" xfId="1184"/>
    <cellStyle name="20% - Акцент4 32 3" xfId="1185"/>
    <cellStyle name="20% - Акцент4 32 4" xfId="1186"/>
    <cellStyle name="20% - Акцент4 32_ИД106142010 ДО 17.09.14" xfId="1187"/>
    <cellStyle name="20% - Акцент4 33" xfId="1188"/>
    <cellStyle name="20% - Акцент4 33 2" xfId="1189"/>
    <cellStyle name="20% - Акцент4 33 3" xfId="1190"/>
    <cellStyle name="20% - Акцент4 33 4" xfId="1191"/>
    <cellStyle name="20% - Акцент4 33_ИД106142010 ДО 17.09.14" xfId="1192"/>
    <cellStyle name="20% - Акцент4 34" xfId="1193"/>
    <cellStyle name="20% - Акцент4 34 2" xfId="1194"/>
    <cellStyle name="20% - Акцент4 34 3" xfId="1195"/>
    <cellStyle name="20% - Акцент4 34 4" xfId="1196"/>
    <cellStyle name="20% - Акцент4 34_ИД106142010 ДО 17.09.14" xfId="1197"/>
    <cellStyle name="20% - Акцент4 35" xfId="1198"/>
    <cellStyle name="20% - Акцент4 35 2" xfId="1199"/>
    <cellStyle name="20% - Акцент4 35 3" xfId="1200"/>
    <cellStyle name="20% - Акцент4 35 4" xfId="1201"/>
    <cellStyle name="20% - Акцент4 35_ИД106142010 ДО 17.09.14" xfId="1202"/>
    <cellStyle name="20% - Акцент4 36" xfId="1203"/>
    <cellStyle name="20% - Акцент4 36 2" xfId="1204"/>
    <cellStyle name="20% - Акцент4 36 3" xfId="1205"/>
    <cellStyle name="20% - Акцент4 36 4" xfId="1206"/>
    <cellStyle name="20% - Акцент4 36_ИД106142010 ДО 17.09.14" xfId="1207"/>
    <cellStyle name="20% - Акцент4 37" xfId="1208"/>
    <cellStyle name="20% - Акцент4 37 2" xfId="1209"/>
    <cellStyle name="20% - Акцент4 37 3" xfId="1210"/>
    <cellStyle name="20% - Акцент4 37 4" xfId="1211"/>
    <cellStyle name="20% - Акцент4 37_ИД106142010 ДО 17.09.14" xfId="1212"/>
    <cellStyle name="20% - Акцент4 38" xfId="1213"/>
    <cellStyle name="20% - Акцент4 38 2" xfId="1214"/>
    <cellStyle name="20% - Акцент4 38 3" xfId="1215"/>
    <cellStyle name="20% - Акцент4 38 4" xfId="1216"/>
    <cellStyle name="20% - Акцент4 38_ИД106142010 ДО 17.09.14" xfId="1217"/>
    <cellStyle name="20% - Акцент4 39" xfId="1218"/>
    <cellStyle name="20% - Акцент4 39 2" xfId="1219"/>
    <cellStyle name="20% - Акцент4 39 3" xfId="1220"/>
    <cellStyle name="20% - Акцент4 39 4" xfId="1221"/>
    <cellStyle name="20% - Акцент4 39_ИД106142010 ДО 17.09.14" xfId="1222"/>
    <cellStyle name="20% - Акцент4 4" xfId="1223"/>
    <cellStyle name="20% - Акцент4 40" xfId="1224"/>
    <cellStyle name="20% - Акцент4 40 2" xfId="1225"/>
    <cellStyle name="20% - Акцент4 40 3" xfId="1226"/>
    <cellStyle name="20% - Акцент4 40 4" xfId="1227"/>
    <cellStyle name="20% - Акцент4 40_ИД106142010 ДО 17.09.14" xfId="1228"/>
    <cellStyle name="20% - Акцент4 41" xfId="1229"/>
    <cellStyle name="20% - Акцент4 41 2" xfId="1230"/>
    <cellStyle name="20% - Акцент4 41 3" xfId="1231"/>
    <cellStyle name="20% - Акцент4 41 4" xfId="1232"/>
    <cellStyle name="20% - Акцент4 41_ИД106142010 ДО 17.09.14" xfId="1233"/>
    <cellStyle name="20% - Акцент4 42" xfId="1234"/>
    <cellStyle name="20% - Акцент4 42 2" xfId="1235"/>
    <cellStyle name="20% - Акцент4 42 3" xfId="1236"/>
    <cellStyle name="20% - Акцент4 42 4" xfId="1237"/>
    <cellStyle name="20% - Акцент4 42_ИД106142010 ДО 17.09.14" xfId="1238"/>
    <cellStyle name="20% - Акцент4 43" xfId="1239"/>
    <cellStyle name="20% - Акцент4 43 2" xfId="1240"/>
    <cellStyle name="20% - Акцент4 43 3" xfId="1241"/>
    <cellStyle name="20% - Акцент4 43 4" xfId="1242"/>
    <cellStyle name="20% - Акцент4 43_ИД106142010 ДО 17.09.14" xfId="1243"/>
    <cellStyle name="20% - Акцент4 44" xfId="1244"/>
    <cellStyle name="20% - Акцент4 44 2" xfId="1245"/>
    <cellStyle name="20% - Акцент4 44 3" xfId="1246"/>
    <cellStyle name="20% - Акцент4 44 4" xfId="1247"/>
    <cellStyle name="20% - Акцент4 44_ИД106142010 ДО 17.09.14" xfId="1248"/>
    <cellStyle name="20% - Акцент4 45" xfId="1249"/>
    <cellStyle name="20% - Акцент4 45 2" xfId="1250"/>
    <cellStyle name="20% - Акцент4 45 3" xfId="1251"/>
    <cellStyle name="20% - Акцент4 45 4" xfId="1252"/>
    <cellStyle name="20% - Акцент4 45_ИД106142010 ДО 17.09.14" xfId="1253"/>
    <cellStyle name="20% - Акцент4 46" xfId="1254"/>
    <cellStyle name="20% - Акцент4 46 2" xfId="1255"/>
    <cellStyle name="20% - Акцент4 46 3" xfId="1256"/>
    <cellStyle name="20% - Акцент4 46 4" xfId="1257"/>
    <cellStyle name="20% - Акцент4 46_ИД106142010 ДО 17.09.14" xfId="1258"/>
    <cellStyle name="20% - Акцент4 47" xfId="1259"/>
    <cellStyle name="20% - Акцент4 47 2" xfId="1260"/>
    <cellStyle name="20% - Акцент4 47 3" xfId="1261"/>
    <cellStyle name="20% - Акцент4 47 4" xfId="1262"/>
    <cellStyle name="20% - Акцент4 47_ИД106142010 ДО 17.09.14" xfId="1263"/>
    <cellStyle name="20% - Акцент4 48" xfId="1264"/>
    <cellStyle name="20% - Акцент4 48 2" xfId="1265"/>
    <cellStyle name="20% - Акцент4 48 3" xfId="1266"/>
    <cellStyle name="20% - Акцент4 48 4" xfId="1267"/>
    <cellStyle name="20% - Акцент4 48_ИД106142010 ДО 17.09.14" xfId="1268"/>
    <cellStyle name="20% - Акцент4 49" xfId="1269"/>
    <cellStyle name="20% - Акцент4 49 2" xfId="1270"/>
    <cellStyle name="20% - Акцент4 49 3" xfId="1271"/>
    <cellStyle name="20% - Акцент4 49 4" xfId="1272"/>
    <cellStyle name="20% - Акцент4 49_ИД106142010 ДО 17.09.14" xfId="1273"/>
    <cellStyle name="20% - Акцент4 5" xfId="1274"/>
    <cellStyle name="20% - Акцент4 50" xfId="1275"/>
    <cellStyle name="20% - Акцент4 50 2" xfId="1276"/>
    <cellStyle name="20% - Акцент4 50 3" xfId="3749"/>
    <cellStyle name="20% - Акцент4 50 4" xfId="3750"/>
    <cellStyle name="20% - Акцент4 50_ИД106142010 ДО 17.09.14" xfId="1277"/>
    <cellStyle name="20% - Акцент4 51" xfId="1278"/>
    <cellStyle name="20% - Акцент4 51 2" xfId="1279"/>
    <cellStyle name="20% - Акцент4 51 3" xfId="3751"/>
    <cellStyle name="20% - Акцент4 51 4" xfId="3752"/>
    <cellStyle name="20% - Акцент4 51_ИД106142010 ДО 17.09.14" xfId="1280"/>
    <cellStyle name="20% - Акцент4 52" xfId="1281"/>
    <cellStyle name="20% - Акцент4 52 2" xfId="1282"/>
    <cellStyle name="20% - Акцент4 52 3" xfId="3753"/>
    <cellStyle name="20% - Акцент4 52 4" xfId="3754"/>
    <cellStyle name="20% - Акцент4 52_ИД106142010 ДО 17.09.14" xfId="1283"/>
    <cellStyle name="20% - Акцент4 53" xfId="1284"/>
    <cellStyle name="20% - Акцент4 53 2" xfId="1285"/>
    <cellStyle name="20% - Акцент4 53 3" xfId="3755"/>
    <cellStyle name="20% - Акцент4 53 4" xfId="3756"/>
    <cellStyle name="20% - Акцент4 53_ИД106142010 ДО 17.09.14" xfId="1286"/>
    <cellStyle name="20% - Акцент4 54" xfId="1287"/>
    <cellStyle name="20% - Акцент4 54 2" xfId="1288"/>
    <cellStyle name="20% - Акцент4 54 3" xfId="3757"/>
    <cellStyle name="20% - Акцент4 54 4" xfId="3758"/>
    <cellStyle name="20% - Акцент4 54_ИД106142010 ДО 17.09.14" xfId="1289"/>
    <cellStyle name="20% - Акцент4 55" xfId="1290"/>
    <cellStyle name="20% - Акцент4 55 2" xfId="1291"/>
    <cellStyle name="20% - Акцент4 55 3" xfId="3759"/>
    <cellStyle name="20% - Акцент4 55 4" xfId="3760"/>
    <cellStyle name="20% - Акцент4 55_ИД106142010 ДО 17.09.14" xfId="1292"/>
    <cellStyle name="20% - Акцент4 56" xfId="1293"/>
    <cellStyle name="20% - Акцент4 56 2" xfId="1294"/>
    <cellStyle name="20% - Акцент4 56 3" xfId="3761"/>
    <cellStyle name="20% - Акцент4 56 4" xfId="3762"/>
    <cellStyle name="20% - Акцент4 56_ИД106142010 ДО 17.09.14" xfId="1295"/>
    <cellStyle name="20% - Акцент4 57" xfId="1296"/>
    <cellStyle name="20% - Акцент4 57 2" xfId="1297"/>
    <cellStyle name="20% - Акцент4 57 3" xfId="3763"/>
    <cellStyle name="20% - Акцент4 57 4" xfId="3764"/>
    <cellStyle name="20% - Акцент4 57_ИД106142010 ДО 17.09.14" xfId="1298"/>
    <cellStyle name="20% - Акцент4 58" xfId="1299"/>
    <cellStyle name="20% - Акцент4 58 2" xfId="1300"/>
    <cellStyle name="20% - Акцент4 58 3" xfId="3765"/>
    <cellStyle name="20% - Акцент4 58 4" xfId="3766"/>
    <cellStyle name="20% - Акцент4 58_ИД106142010 ДО 17.09.14" xfId="1301"/>
    <cellStyle name="20% - Акцент4 59" xfId="1302"/>
    <cellStyle name="20% - Акцент4 59 2" xfId="1303"/>
    <cellStyle name="20% - Акцент4 59 3" xfId="3767"/>
    <cellStyle name="20% - Акцент4 59 4" xfId="3768"/>
    <cellStyle name="20% - Акцент4 59_ИД106142010 ДО 17.09.14" xfId="1304"/>
    <cellStyle name="20% - Акцент4 6" xfId="1305"/>
    <cellStyle name="20% - Акцент4 60" xfId="1306"/>
    <cellStyle name="20% - Акцент4 60 2" xfId="1307"/>
    <cellStyle name="20% - Акцент4 60 3" xfId="3769"/>
    <cellStyle name="20% - Акцент4 60 4" xfId="3770"/>
    <cellStyle name="20% - Акцент4 60_ИД106142010 ДО 17.09.14" xfId="1308"/>
    <cellStyle name="20% - Акцент4 61" xfId="1309"/>
    <cellStyle name="20% - Акцент4 61 2" xfId="1310"/>
    <cellStyle name="20% - Акцент4 61 3" xfId="3771"/>
    <cellStyle name="20% - Акцент4 61 4" xfId="3772"/>
    <cellStyle name="20% - Акцент4 61_ИД106142010 ДО 17.09.14" xfId="1311"/>
    <cellStyle name="20% - Акцент4 62" xfId="1312"/>
    <cellStyle name="20% - Акцент4 62 2" xfId="1313"/>
    <cellStyle name="20% - Акцент4 62 3" xfId="3773"/>
    <cellStyle name="20% - Акцент4 62 4" xfId="3774"/>
    <cellStyle name="20% - Акцент4 62_ИД106142010 ДО 17.09.14" xfId="1314"/>
    <cellStyle name="20% - Акцент4 63" xfId="1315"/>
    <cellStyle name="20% - Акцент4 63 2" xfId="1316"/>
    <cellStyle name="20% - Акцент4 63 3" xfId="3775"/>
    <cellStyle name="20% - Акцент4 63 4" xfId="3776"/>
    <cellStyle name="20% - Акцент4 63_ИД106142010 ДО 17.09.14" xfId="1317"/>
    <cellStyle name="20% - Акцент4 64" xfId="1318"/>
    <cellStyle name="20% - Акцент4 64 2" xfId="1319"/>
    <cellStyle name="20% - Акцент4 64 3" xfId="3777"/>
    <cellStyle name="20% - Акцент4 64 4" xfId="3778"/>
    <cellStyle name="20% - Акцент4 64_ИД106142010 ДО 17.09.14" xfId="1320"/>
    <cellStyle name="20% - Акцент4 65" xfId="1321"/>
    <cellStyle name="20% - Акцент4 65 2" xfId="1322"/>
    <cellStyle name="20% - Акцент4 65 3" xfId="3779"/>
    <cellStyle name="20% - Акцент4 65 4" xfId="3780"/>
    <cellStyle name="20% - Акцент4 65_ИД106142010 ДО 17.09.14" xfId="1323"/>
    <cellStyle name="20% - Акцент4 66" xfId="1324"/>
    <cellStyle name="20% - Акцент4 66 2" xfId="1325"/>
    <cellStyle name="20% - Акцент4 66 3" xfId="3781"/>
    <cellStyle name="20% - Акцент4 66 4" xfId="3782"/>
    <cellStyle name="20% - Акцент4 67" xfId="1326"/>
    <cellStyle name="20% - Акцент4 67 2" xfId="1327"/>
    <cellStyle name="20% - Акцент4 67 3" xfId="3783"/>
    <cellStyle name="20% - Акцент4 67 4" xfId="3784"/>
    <cellStyle name="20% - Акцент4 68" xfId="1328"/>
    <cellStyle name="20% - Акцент4 68 2" xfId="1329"/>
    <cellStyle name="20% - Акцент4 68 3" xfId="3785"/>
    <cellStyle name="20% - Акцент4 68 4" xfId="3786"/>
    <cellStyle name="20% - Акцент4 69" xfId="1330"/>
    <cellStyle name="20% - Акцент4 69 2" xfId="1331"/>
    <cellStyle name="20% - Акцент4 69 3" xfId="3787"/>
    <cellStyle name="20% - Акцент4 69 4" xfId="3788"/>
    <cellStyle name="20% - Акцент4 7" xfId="1332"/>
    <cellStyle name="20% - Акцент4 70" xfId="1333"/>
    <cellStyle name="20% - Акцент4 70 2" xfId="1334"/>
    <cellStyle name="20% - Акцент4 70 3" xfId="3789"/>
    <cellStyle name="20% - Акцент4 70 4" xfId="3790"/>
    <cellStyle name="20% - Акцент4 71" xfId="1335"/>
    <cellStyle name="20% - Акцент4 71 2" xfId="1336"/>
    <cellStyle name="20% - Акцент4 71 3" xfId="3791"/>
    <cellStyle name="20% - Акцент4 71 4" xfId="3792"/>
    <cellStyle name="20% - Акцент4 72" xfId="1337"/>
    <cellStyle name="20% - Акцент4 72 2" xfId="1338"/>
    <cellStyle name="20% - Акцент4 72 3" xfId="3793"/>
    <cellStyle name="20% - Акцент4 72 4" xfId="3794"/>
    <cellStyle name="20% - Акцент4 73" xfId="1339"/>
    <cellStyle name="20% - Акцент4 73 2" xfId="1340"/>
    <cellStyle name="20% - Акцент4 73 3" xfId="3795"/>
    <cellStyle name="20% - Акцент4 73 4" xfId="3796"/>
    <cellStyle name="20% - Акцент4 74" xfId="1341"/>
    <cellStyle name="20% - Акцент4 74 2" xfId="1342"/>
    <cellStyle name="20% - Акцент4 74 3" xfId="3797"/>
    <cellStyle name="20% - Акцент4 74 4" xfId="3798"/>
    <cellStyle name="20% - Акцент4 75" xfId="1343"/>
    <cellStyle name="20% - Акцент4 75 2" xfId="1344"/>
    <cellStyle name="20% - Акцент4 75 3" xfId="3799"/>
    <cellStyle name="20% - Акцент4 75 4" xfId="3800"/>
    <cellStyle name="20% - Акцент4 76" xfId="1345"/>
    <cellStyle name="20% - Акцент4 76 2" xfId="1346"/>
    <cellStyle name="20% - Акцент4 76 3" xfId="3801"/>
    <cellStyle name="20% - Акцент4 76 4" xfId="3802"/>
    <cellStyle name="20% - Акцент4 77" xfId="1347"/>
    <cellStyle name="20% - Акцент4 77 2" xfId="1348"/>
    <cellStyle name="20% - Акцент4 77 3" xfId="3803"/>
    <cellStyle name="20% - Акцент4 77 4" xfId="3804"/>
    <cellStyle name="20% - Акцент4 78" xfId="1349"/>
    <cellStyle name="20% - Акцент4 78 2" xfId="1350"/>
    <cellStyle name="20% - Акцент4 78 3" xfId="3805"/>
    <cellStyle name="20% - Акцент4 78 4" xfId="3806"/>
    <cellStyle name="20% - Акцент4 79" xfId="1351"/>
    <cellStyle name="20% - Акцент4 79 2" xfId="1352"/>
    <cellStyle name="20% - Акцент4 79 3" xfId="3807"/>
    <cellStyle name="20% - Акцент4 79 4" xfId="3808"/>
    <cellStyle name="20% - Акцент4 8" xfId="1353"/>
    <cellStyle name="20% - Акцент4 80" xfId="1354"/>
    <cellStyle name="20% - Акцент4 80 2" xfId="1355"/>
    <cellStyle name="20% - Акцент4 80 3" xfId="3809"/>
    <cellStyle name="20% - Акцент4 80 4" xfId="3810"/>
    <cellStyle name="20% - Акцент4 81" xfId="1356"/>
    <cellStyle name="20% - Акцент4 81 2" xfId="1357"/>
    <cellStyle name="20% - Акцент4 81 3" xfId="3811"/>
    <cellStyle name="20% - Акцент4 81 4" xfId="3812"/>
    <cellStyle name="20% - Акцент4 82" xfId="1358"/>
    <cellStyle name="20% - Акцент4 82 2" xfId="1359"/>
    <cellStyle name="20% - Акцент4 82 3" xfId="3813"/>
    <cellStyle name="20% - Акцент4 82 4" xfId="3814"/>
    <cellStyle name="20% - Акцент4 83" xfId="1360"/>
    <cellStyle name="20% - Акцент4 83 2" xfId="1361"/>
    <cellStyle name="20% - Акцент4 83 3" xfId="3815"/>
    <cellStyle name="20% - Акцент4 83 4" xfId="3816"/>
    <cellStyle name="20% - Акцент4 84" xfId="1362"/>
    <cellStyle name="20% - Акцент4 84 2" xfId="1363"/>
    <cellStyle name="20% - Акцент4 84 3" xfId="3817"/>
    <cellStyle name="20% - Акцент4 84 4" xfId="3818"/>
    <cellStyle name="20% - Акцент4 85" xfId="1364"/>
    <cellStyle name="20% - Акцент4 85 2" xfId="1365"/>
    <cellStyle name="20% - Акцент4 85 3" xfId="3819"/>
    <cellStyle name="20% - Акцент4 85 4" xfId="3820"/>
    <cellStyle name="20% - Акцент4 86" xfId="1366"/>
    <cellStyle name="20% - Акцент4 86 2" xfId="1367"/>
    <cellStyle name="20% - Акцент4 86 3" xfId="3821"/>
    <cellStyle name="20% - Акцент4 86 4" xfId="3822"/>
    <cellStyle name="20% - Акцент4 87" xfId="1368"/>
    <cellStyle name="20% - Акцент4 87 2" xfId="1369"/>
    <cellStyle name="20% - Акцент4 87 3" xfId="3823"/>
    <cellStyle name="20% - Акцент4 87 4" xfId="3824"/>
    <cellStyle name="20% - Акцент4 88" xfId="1370"/>
    <cellStyle name="20% - Акцент4 88 2" xfId="1371"/>
    <cellStyle name="20% - Акцент4 88 3" xfId="3825"/>
    <cellStyle name="20% - Акцент4 88 4" xfId="3826"/>
    <cellStyle name="20% - Акцент4 89" xfId="1372"/>
    <cellStyle name="20% - Акцент4 89 2" xfId="1373"/>
    <cellStyle name="20% - Акцент4 89 3" xfId="3827"/>
    <cellStyle name="20% - Акцент4 89 4" xfId="3828"/>
    <cellStyle name="20% - Акцент4 9" xfId="1374"/>
    <cellStyle name="20% - Акцент4 90" xfId="1375"/>
    <cellStyle name="20% - Акцент4 90 2" xfId="1376"/>
    <cellStyle name="20% - Акцент4 90 3" xfId="3829"/>
    <cellStyle name="20% - Акцент4 90 4" xfId="3830"/>
    <cellStyle name="20% - Акцент4 91" xfId="1377"/>
    <cellStyle name="20% - Акцент4 91 2" xfId="1378"/>
    <cellStyle name="20% - Акцент4 91 3" xfId="3831"/>
    <cellStyle name="20% - Акцент4 91 4" xfId="3832"/>
    <cellStyle name="20% - Акцент4 92" xfId="1379"/>
    <cellStyle name="20% - Акцент4 92 2" xfId="1380"/>
    <cellStyle name="20% - Акцент4 92 3" xfId="3833"/>
    <cellStyle name="20% - Акцент4 92 4" xfId="3834"/>
    <cellStyle name="20% - Акцент4 93" xfId="1381"/>
    <cellStyle name="20% - Акцент4 93 2" xfId="1382"/>
    <cellStyle name="20% - Акцент4 93 3" xfId="3835"/>
    <cellStyle name="20% - Акцент4 93 4" xfId="3836"/>
    <cellStyle name="20% - Акцент4 94" xfId="1383"/>
    <cellStyle name="20% - Акцент4 94 2" xfId="1384"/>
    <cellStyle name="20% - Акцент4 94 3" xfId="3837"/>
    <cellStyle name="20% - Акцент4 94 4" xfId="3838"/>
    <cellStyle name="20% - Акцент4 95" xfId="1385"/>
    <cellStyle name="20% - Акцент4 95 2" xfId="1386"/>
    <cellStyle name="20% - Акцент4 96" xfId="1387"/>
    <cellStyle name="20% - Акцент4 96 2" xfId="1388"/>
    <cellStyle name="20% - Акцент4 97" xfId="1389"/>
    <cellStyle name="20% - Акцент4 97 2" xfId="1390"/>
    <cellStyle name="20% - Акцент4 98" xfId="1391"/>
    <cellStyle name="20% - Акцент4 98 2" xfId="1392"/>
    <cellStyle name="20% - Акцент4 99" xfId="1393"/>
    <cellStyle name="20% - Акцент4 99 2" xfId="1394"/>
    <cellStyle name="20% - Акцент5 10" xfId="1395"/>
    <cellStyle name="20% - Акцент5 2" xfId="1396"/>
    <cellStyle name="20% - Акцент5 2 2" xfId="1397"/>
    <cellStyle name="20% - Акцент5 2_ИД106140750" xfId="1398"/>
    <cellStyle name="20% - Акцент5 3" xfId="1399"/>
    <cellStyle name="20% - Акцент5 4" xfId="1400"/>
    <cellStyle name="20% - Акцент5 5" xfId="1401"/>
    <cellStyle name="20% - Акцент5 6" xfId="1402"/>
    <cellStyle name="20% - Акцент5 7" xfId="1403"/>
    <cellStyle name="20% - Акцент5 8" xfId="1404"/>
    <cellStyle name="20% - Акцент5 9" xfId="1405"/>
    <cellStyle name="20% - Акцент6 10" xfId="1406"/>
    <cellStyle name="20% - Акцент6 2" xfId="1407"/>
    <cellStyle name="20% - Акцент6 2 2" xfId="1408"/>
    <cellStyle name="20% - Акцент6 2_ИД106140750" xfId="1409"/>
    <cellStyle name="20% - Акцент6 3" xfId="1410"/>
    <cellStyle name="20% - Акцент6 4" xfId="1411"/>
    <cellStyle name="20% - Акцент6 5" xfId="1412"/>
    <cellStyle name="20% - Акцент6 6" xfId="1413"/>
    <cellStyle name="20% - Акцент6 7" xfId="1414"/>
    <cellStyle name="20% - Акцент6 8" xfId="1415"/>
    <cellStyle name="20% - Акцент6 9" xfId="1416"/>
    <cellStyle name="40% - Accent1" xfId="1417"/>
    <cellStyle name="40% - Accent2" xfId="1418"/>
    <cellStyle name="40% - Accent3" xfId="1419"/>
    <cellStyle name="40% - Accent4" xfId="1420"/>
    <cellStyle name="40% - Accent5" xfId="1421"/>
    <cellStyle name="40% - Accent6" xfId="1422"/>
    <cellStyle name="40% - Акцент1 10" xfId="1423"/>
    <cellStyle name="40% - Акцент1 2" xfId="1424"/>
    <cellStyle name="40% - Акцент1 2 2" xfId="1425"/>
    <cellStyle name="40% - Акцент1 2_ИД106140750" xfId="1426"/>
    <cellStyle name="40% - Акцент1 3" xfId="1427"/>
    <cellStyle name="40% - Акцент1 4" xfId="1428"/>
    <cellStyle name="40% - Акцент1 5" xfId="1429"/>
    <cellStyle name="40% - Акцент1 6" xfId="1430"/>
    <cellStyle name="40% - Акцент1 7" xfId="1431"/>
    <cellStyle name="40% - Акцент1 8" xfId="1432"/>
    <cellStyle name="40% - Акцент1 9" xfId="1433"/>
    <cellStyle name="40% - Акцент2 10" xfId="1434"/>
    <cellStyle name="40% - Акцент2 2" xfId="1435"/>
    <cellStyle name="40% - Акцент2 2 2" xfId="1436"/>
    <cellStyle name="40% - Акцент2 2_ИД106140750" xfId="1437"/>
    <cellStyle name="40% - Акцент2 3" xfId="1438"/>
    <cellStyle name="40% - Акцент2 4" xfId="1439"/>
    <cellStyle name="40% - Акцент2 5" xfId="1440"/>
    <cellStyle name="40% - Акцент2 6" xfId="1441"/>
    <cellStyle name="40% - Акцент2 7" xfId="1442"/>
    <cellStyle name="40% - Акцент2 8" xfId="1443"/>
    <cellStyle name="40% - Акцент2 9" xfId="1444"/>
    <cellStyle name="40% - Акцент3 10" xfId="1445"/>
    <cellStyle name="40% - Акцент3 100" xfId="1446"/>
    <cellStyle name="40% - Акцент3 100 2" xfId="1447"/>
    <cellStyle name="40% - Акцент3 101" xfId="1448"/>
    <cellStyle name="40% - Акцент3 101 2" xfId="1449"/>
    <cellStyle name="40% - Акцент3 102" xfId="1450"/>
    <cellStyle name="40% - Акцент3 102 2" xfId="1451"/>
    <cellStyle name="40% - Акцент3 103" xfId="1452"/>
    <cellStyle name="40% - Акцент3 103 2" xfId="1453"/>
    <cellStyle name="40% - Акцент3 104" xfId="1454"/>
    <cellStyle name="40% - Акцент3 104 2" xfId="1455"/>
    <cellStyle name="40% - Акцент3 105" xfId="1456"/>
    <cellStyle name="40% - Акцент3 105 2" xfId="1457"/>
    <cellStyle name="40% - Акцент3 106" xfId="1458"/>
    <cellStyle name="40% - Акцент3 106 2" xfId="1459"/>
    <cellStyle name="40% - Акцент3 107" xfId="1460"/>
    <cellStyle name="40% - Акцент3 107 2" xfId="1461"/>
    <cellStyle name="40% - Акцент3 108" xfId="1462"/>
    <cellStyle name="40% - Акцент3 108 2" xfId="1463"/>
    <cellStyle name="40% - Акцент3 109" xfId="1464"/>
    <cellStyle name="40% - Акцент3 109 2" xfId="1465"/>
    <cellStyle name="40% - Акцент3 11" xfId="1466"/>
    <cellStyle name="40% - Акцент3 110" xfId="1467"/>
    <cellStyle name="40% - Акцент3 110 2" xfId="1468"/>
    <cellStyle name="40% - Акцент3 111" xfId="1469"/>
    <cellStyle name="40% - Акцент3 111 2" xfId="1470"/>
    <cellStyle name="40% - Акцент3 112" xfId="1471"/>
    <cellStyle name="40% - Акцент3 112 2" xfId="1472"/>
    <cellStyle name="40% - Акцент3 113" xfId="1473"/>
    <cellStyle name="40% - Акцент3 113 2" xfId="1474"/>
    <cellStyle name="40% - Акцент3 114" xfId="1475"/>
    <cellStyle name="40% - Акцент3 114 2" xfId="1476"/>
    <cellStyle name="40% - Акцент3 115" xfId="1477"/>
    <cellStyle name="40% - Акцент3 115 2" xfId="1478"/>
    <cellStyle name="40% - Акцент3 116" xfId="1479"/>
    <cellStyle name="40% - Акцент3 116 2" xfId="1480"/>
    <cellStyle name="40% - Акцент3 117" xfId="1481"/>
    <cellStyle name="40% - Акцент3 117 2" xfId="1482"/>
    <cellStyle name="40% - Акцент3 118" xfId="1483"/>
    <cellStyle name="40% - Акцент3 118 2" xfId="1484"/>
    <cellStyle name="40% - Акцент3 119" xfId="1485"/>
    <cellStyle name="40% - Акцент3 119 2" xfId="1486"/>
    <cellStyle name="40% - Акцент3 12" xfId="1487"/>
    <cellStyle name="40% - Акцент3 120" xfId="1488"/>
    <cellStyle name="40% - Акцент3 120 2" xfId="1489"/>
    <cellStyle name="40% - Акцент3 121" xfId="1490"/>
    <cellStyle name="40% - Акцент3 121 2" xfId="1491"/>
    <cellStyle name="40% - Акцент3 122" xfId="1492"/>
    <cellStyle name="40% - Акцент3 122 2" xfId="1493"/>
    <cellStyle name="40% - Акцент3 123" xfId="1494"/>
    <cellStyle name="40% - Акцент3 123 2" xfId="1495"/>
    <cellStyle name="40% - Акцент3 124" xfId="1496"/>
    <cellStyle name="40% - Акцент3 124 2" xfId="1497"/>
    <cellStyle name="40% - Акцент3 125" xfId="1498"/>
    <cellStyle name="40% - Акцент3 125 2" xfId="1499"/>
    <cellStyle name="40% - Акцент3 126" xfId="1500"/>
    <cellStyle name="40% - Акцент3 126 2" xfId="1501"/>
    <cellStyle name="40% - Акцент3 127" xfId="1502"/>
    <cellStyle name="40% - Акцент3 127 2" xfId="1503"/>
    <cellStyle name="40% - Акцент3 128" xfId="1504"/>
    <cellStyle name="40% - Акцент3 13" xfId="1505"/>
    <cellStyle name="40% - Акцент3 14" xfId="1506"/>
    <cellStyle name="40% - Акцент3 15" xfId="1507"/>
    <cellStyle name="40% - Акцент3 16" xfId="1508"/>
    <cellStyle name="40% - Акцент3 17" xfId="1509"/>
    <cellStyle name="40% - Акцент3 18" xfId="1510"/>
    <cellStyle name="40% - Акцент3 19" xfId="1511"/>
    <cellStyle name="40% - Акцент3 19 2" xfId="1512"/>
    <cellStyle name="40% - Акцент3 19 3" xfId="1513"/>
    <cellStyle name="40% - Акцент3 19 4" xfId="1514"/>
    <cellStyle name="40% - Акцент3 19_ИД106142010 ДО 17.09.14" xfId="1515"/>
    <cellStyle name="40% - Акцент3 2" xfId="1516"/>
    <cellStyle name="40% - Акцент3 2 2" xfId="1517"/>
    <cellStyle name="40% - Акцент3 2 3" xfId="1518"/>
    <cellStyle name="40% - Акцент3 20" xfId="1519"/>
    <cellStyle name="40% - Акцент3 20 2" xfId="1520"/>
    <cellStyle name="40% - Акцент3 20 3" xfId="1521"/>
    <cellStyle name="40% - Акцент3 20 4" xfId="1522"/>
    <cellStyle name="40% - Акцент3 20_ИД106142010 ДО 17.09.14" xfId="1523"/>
    <cellStyle name="40% - Акцент3 21" xfId="1524"/>
    <cellStyle name="40% - Акцент3 21 2" xfId="1525"/>
    <cellStyle name="40% - Акцент3 21 3" xfId="1526"/>
    <cellStyle name="40% - Акцент3 21 4" xfId="1527"/>
    <cellStyle name="40% - Акцент3 21_ИД106142010 ДО 17.09.14" xfId="1528"/>
    <cellStyle name="40% - Акцент3 22" xfId="1529"/>
    <cellStyle name="40% - Акцент3 22 2" xfId="1530"/>
    <cellStyle name="40% - Акцент3 22 3" xfId="1531"/>
    <cellStyle name="40% - Акцент3 22 4" xfId="1532"/>
    <cellStyle name="40% - Акцент3 22_ИД106142010 ДО 17.09.14" xfId="1533"/>
    <cellStyle name="40% - Акцент3 23" xfId="1534"/>
    <cellStyle name="40% - Акцент3 23 2" xfId="1535"/>
    <cellStyle name="40% - Акцент3 23 3" xfId="1536"/>
    <cellStyle name="40% - Акцент3 23 4" xfId="1537"/>
    <cellStyle name="40% - Акцент3 23_ИД106142010 ДО 17.09.14" xfId="1538"/>
    <cellStyle name="40% - Акцент3 24" xfId="1539"/>
    <cellStyle name="40% - Акцент3 24 2" xfId="1540"/>
    <cellStyle name="40% - Акцент3 24 3" xfId="1541"/>
    <cellStyle name="40% - Акцент3 24 4" xfId="1542"/>
    <cellStyle name="40% - Акцент3 24_ИД106142010 ДО 17.09.14" xfId="1543"/>
    <cellStyle name="40% - Акцент3 25" xfId="1544"/>
    <cellStyle name="40% - Акцент3 25 2" xfId="1545"/>
    <cellStyle name="40% - Акцент3 25 3" xfId="1546"/>
    <cellStyle name="40% - Акцент3 25 4" xfId="1547"/>
    <cellStyle name="40% - Акцент3 25_ИД106142010 ДО 17.09.14" xfId="1548"/>
    <cellStyle name="40% - Акцент3 26" xfId="1549"/>
    <cellStyle name="40% - Акцент3 26 2" xfId="1550"/>
    <cellStyle name="40% - Акцент3 26 3" xfId="1551"/>
    <cellStyle name="40% - Акцент3 26 4" xfId="1552"/>
    <cellStyle name="40% - Акцент3 26_ИД106142010 ДО 17.09.14" xfId="1553"/>
    <cellStyle name="40% - Акцент3 27" xfId="1554"/>
    <cellStyle name="40% - Акцент3 27 2" xfId="1555"/>
    <cellStyle name="40% - Акцент3 27 3" xfId="1556"/>
    <cellStyle name="40% - Акцент3 27 4" xfId="1557"/>
    <cellStyle name="40% - Акцент3 27_ИД106142010 ДО 17.09.14" xfId="1558"/>
    <cellStyle name="40% - Акцент3 28" xfId="1559"/>
    <cellStyle name="40% - Акцент3 28 2" xfId="1560"/>
    <cellStyle name="40% - Акцент3 28 3" xfId="1561"/>
    <cellStyle name="40% - Акцент3 28 4" xfId="1562"/>
    <cellStyle name="40% - Акцент3 28_ИД106142010 ДО 17.09.14" xfId="1563"/>
    <cellStyle name="40% - Акцент3 29" xfId="1564"/>
    <cellStyle name="40% - Акцент3 29 2" xfId="1565"/>
    <cellStyle name="40% - Акцент3 29 3" xfId="1566"/>
    <cellStyle name="40% - Акцент3 29 4" xfId="1567"/>
    <cellStyle name="40% - Акцент3 29_ИД106142010 ДО 17.09.14" xfId="1568"/>
    <cellStyle name="40% - Акцент3 3" xfId="1569"/>
    <cellStyle name="40% - Акцент3 30" xfId="1570"/>
    <cellStyle name="40% - Акцент3 30 2" xfId="1571"/>
    <cellStyle name="40% - Акцент3 30 3" xfId="1572"/>
    <cellStyle name="40% - Акцент3 30 4" xfId="1573"/>
    <cellStyle name="40% - Акцент3 30_ИД106142010 ДО 17.09.14" xfId="1574"/>
    <cellStyle name="40% - Акцент3 31" xfId="1575"/>
    <cellStyle name="40% - Акцент3 31 2" xfId="1576"/>
    <cellStyle name="40% - Акцент3 31 3" xfId="1577"/>
    <cellStyle name="40% - Акцент3 31 4" xfId="1578"/>
    <cellStyle name="40% - Акцент3 31_ИД106142010 ДО 17.09.14" xfId="1579"/>
    <cellStyle name="40% - Акцент3 32" xfId="1580"/>
    <cellStyle name="40% - Акцент3 32 2" xfId="1581"/>
    <cellStyle name="40% - Акцент3 32 3" xfId="1582"/>
    <cellStyle name="40% - Акцент3 32 4" xfId="1583"/>
    <cellStyle name="40% - Акцент3 32_ИД106142010 ДО 17.09.14" xfId="1584"/>
    <cellStyle name="40% - Акцент3 33" xfId="1585"/>
    <cellStyle name="40% - Акцент3 33 2" xfId="1586"/>
    <cellStyle name="40% - Акцент3 33 3" xfId="1587"/>
    <cellStyle name="40% - Акцент3 33 4" xfId="1588"/>
    <cellStyle name="40% - Акцент3 33_ИД106142010 ДО 17.09.14" xfId="1589"/>
    <cellStyle name="40% - Акцент3 34" xfId="1590"/>
    <cellStyle name="40% - Акцент3 34 2" xfId="1591"/>
    <cellStyle name="40% - Акцент3 34 3" xfId="1592"/>
    <cellStyle name="40% - Акцент3 34 4" xfId="1593"/>
    <cellStyle name="40% - Акцент3 34_ИД106142010 ДО 17.09.14" xfId="1594"/>
    <cellStyle name="40% - Акцент3 35" xfId="1595"/>
    <cellStyle name="40% - Акцент3 35 2" xfId="1596"/>
    <cellStyle name="40% - Акцент3 35 3" xfId="1597"/>
    <cellStyle name="40% - Акцент3 35 4" xfId="1598"/>
    <cellStyle name="40% - Акцент3 35_ИД106142010 ДО 17.09.14" xfId="1599"/>
    <cellStyle name="40% - Акцент3 36" xfId="1600"/>
    <cellStyle name="40% - Акцент3 36 2" xfId="1601"/>
    <cellStyle name="40% - Акцент3 36 3" xfId="1602"/>
    <cellStyle name="40% - Акцент3 36 4" xfId="1603"/>
    <cellStyle name="40% - Акцент3 36_ИД106142010 ДО 17.09.14" xfId="1604"/>
    <cellStyle name="40% - Акцент3 37" xfId="1605"/>
    <cellStyle name="40% - Акцент3 37 2" xfId="1606"/>
    <cellStyle name="40% - Акцент3 37 3" xfId="1607"/>
    <cellStyle name="40% - Акцент3 37 4" xfId="1608"/>
    <cellStyle name="40% - Акцент3 37_ИД106142010 ДО 17.09.14" xfId="1609"/>
    <cellStyle name="40% - Акцент3 38" xfId="1610"/>
    <cellStyle name="40% - Акцент3 38 2" xfId="1611"/>
    <cellStyle name="40% - Акцент3 38 3" xfId="1612"/>
    <cellStyle name="40% - Акцент3 38 4" xfId="1613"/>
    <cellStyle name="40% - Акцент3 38_ИД106142010 ДО 17.09.14" xfId="1614"/>
    <cellStyle name="40% - Акцент3 39" xfId="1615"/>
    <cellStyle name="40% - Акцент3 39 2" xfId="1616"/>
    <cellStyle name="40% - Акцент3 39 3" xfId="1617"/>
    <cellStyle name="40% - Акцент3 39 4" xfId="1618"/>
    <cellStyle name="40% - Акцент3 39_ИД106142010 ДО 17.09.14" xfId="1619"/>
    <cellStyle name="40% - Акцент3 4" xfId="1620"/>
    <cellStyle name="40% - Акцент3 40" xfId="1621"/>
    <cellStyle name="40% - Акцент3 40 2" xfId="1622"/>
    <cellStyle name="40% - Акцент3 40 3" xfId="1623"/>
    <cellStyle name="40% - Акцент3 40 4" xfId="1624"/>
    <cellStyle name="40% - Акцент3 40_ИД106142010 ДО 17.09.14" xfId="1625"/>
    <cellStyle name="40% - Акцент3 41" xfId="1626"/>
    <cellStyle name="40% - Акцент3 41 2" xfId="1627"/>
    <cellStyle name="40% - Акцент3 41 3" xfId="1628"/>
    <cellStyle name="40% - Акцент3 41 4" xfId="1629"/>
    <cellStyle name="40% - Акцент3 41_ИД106142010 ДО 17.09.14" xfId="1630"/>
    <cellStyle name="40% - Акцент3 42" xfId="1631"/>
    <cellStyle name="40% - Акцент3 42 2" xfId="1632"/>
    <cellStyle name="40% - Акцент3 42 3" xfId="1633"/>
    <cellStyle name="40% - Акцент3 42 4" xfId="1634"/>
    <cellStyle name="40% - Акцент3 42_ИД106142010 ДО 17.09.14" xfId="1635"/>
    <cellStyle name="40% - Акцент3 43" xfId="1636"/>
    <cellStyle name="40% - Акцент3 43 2" xfId="1637"/>
    <cellStyle name="40% - Акцент3 43 3" xfId="1638"/>
    <cellStyle name="40% - Акцент3 43 4" xfId="1639"/>
    <cellStyle name="40% - Акцент3 43_ИД106142010 ДО 17.09.14" xfId="1640"/>
    <cellStyle name="40% - Акцент3 44" xfId="1641"/>
    <cellStyle name="40% - Акцент3 44 2" xfId="1642"/>
    <cellStyle name="40% - Акцент3 44 3" xfId="1643"/>
    <cellStyle name="40% - Акцент3 44 4" xfId="1644"/>
    <cellStyle name="40% - Акцент3 44_ИД106142010 ДО 17.09.14" xfId="1645"/>
    <cellStyle name="40% - Акцент3 45" xfId="1646"/>
    <cellStyle name="40% - Акцент3 45 2" xfId="1647"/>
    <cellStyle name="40% - Акцент3 45 3" xfId="1648"/>
    <cellStyle name="40% - Акцент3 45 4" xfId="1649"/>
    <cellStyle name="40% - Акцент3 45_ИД106142010 ДО 17.09.14" xfId="1650"/>
    <cellStyle name="40% - Акцент3 46" xfId="1651"/>
    <cellStyle name="40% - Акцент3 46 2" xfId="1652"/>
    <cellStyle name="40% - Акцент3 46 3" xfId="1653"/>
    <cellStyle name="40% - Акцент3 46 4" xfId="1654"/>
    <cellStyle name="40% - Акцент3 46_ИД106142010 ДО 17.09.14" xfId="1655"/>
    <cellStyle name="40% - Акцент3 47" xfId="1656"/>
    <cellStyle name="40% - Акцент3 47 2" xfId="1657"/>
    <cellStyle name="40% - Акцент3 47 3" xfId="1658"/>
    <cellStyle name="40% - Акцент3 47 4" xfId="1659"/>
    <cellStyle name="40% - Акцент3 47_ИД106142010 ДО 17.09.14" xfId="1660"/>
    <cellStyle name="40% - Акцент3 48" xfId="1661"/>
    <cellStyle name="40% - Акцент3 48 2" xfId="1662"/>
    <cellStyle name="40% - Акцент3 48 3" xfId="1663"/>
    <cellStyle name="40% - Акцент3 48 4" xfId="1664"/>
    <cellStyle name="40% - Акцент3 48_ИД106142010 ДО 17.09.14" xfId="1665"/>
    <cellStyle name="40% - Акцент3 49" xfId="1666"/>
    <cellStyle name="40% - Акцент3 49 2" xfId="1667"/>
    <cellStyle name="40% - Акцент3 49 3" xfId="1668"/>
    <cellStyle name="40% - Акцент3 49 4" xfId="1669"/>
    <cellStyle name="40% - Акцент3 49_ИД106142010 ДО 17.09.14" xfId="1670"/>
    <cellStyle name="40% - Акцент3 5" xfId="1671"/>
    <cellStyle name="40% - Акцент3 50" xfId="1672"/>
    <cellStyle name="40% - Акцент3 50 2" xfId="1673"/>
    <cellStyle name="40% - Акцент3 50 3" xfId="3839"/>
    <cellStyle name="40% - Акцент3 50 4" xfId="3840"/>
    <cellStyle name="40% - Акцент3 50_ИД106142010 ДО 17.09.14" xfId="1674"/>
    <cellStyle name="40% - Акцент3 51" xfId="1675"/>
    <cellStyle name="40% - Акцент3 51 2" xfId="1676"/>
    <cellStyle name="40% - Акцент3 51 3" xfId="3841"/>
    <cellStyle name="40% - Акцент3 51 4" xfId="3842"/>
    <cellStyle name="40% - Акцент3 51_ИД106142010 ДО 17.09.14" xfId="1677"/>
    <cellStyle name="40% - Акцент3 52" xfId="1678"/>
    <cellStyle name="40% - Акцент3 52 2" xfId="1679"/>
    <cellStyle name="40% - Акцент3 52 3" xfId="3843"/>
    <cellStyle name="40% - Акцент3 52 4" xfId="3844"/>
    <cellStyle name="40% - Акцент3 52_ИД106142010 ДО 17.09.14" xfId="1680"/>
    <cellStyle name="40% - Акцент3 53" xfId="1681"/>
    <cellStyle name="40% - Акцент3 53 2" xfId="1682"/>
    <cellStyle name="40% - Акцент3 53 3" xfId="3845"/>
    <cellStyle name="40% - Акцент3 53 4" xfId="3846"/>
    <cellStyle name="40% - Акцент3 53_ИД106142010 ДО 17.09.14" xfId="1683"/>
    <cellStyle name="40% - Акцент3 54" xfId="1684"/>
    <cellStyle name="40% - Акцент3 54 2" xfId="1685"/>
    <cellStyle name="40% - Акцент3 54 3" xfId="3847"/>
    <cellStyle name="40% - Акцент3 54 4" xfId="3848"/>
    <cellStyle name="40% - Акцент3 54_ИД106142010 ДО 17.09.14" xfId="1686"/>
    <cellStyle name="40% - Акцент3 55" xfId="1687"/>
    <cellStyle name="40% - Акцент3 55 2" xfId="1688"/>
    <cellStyle name="40% - Акцент3 55 3" xfId="3849"/>
    <cellStyle name="40% - Акцент3 55 4" xfId="3850"/>
    <cellStyle name="40% - Акцент3 55_ИД106142010 ДО 17.09.14" xfId="1689"/>
    <cellStyle name="40% - Акцент3 56" xfId="1690"/>
    <cellStyle name="40% - Акцент3 56 2" xfId="1691"/>
    <cellStyle name="40% - Акцент3 56 3" xfId="3851"/>
    <cellStyle name="40% - Акцент3 56 4" xfId="3852"/>
    <cellStyle name="40% - Акцент3 56_ИД106142010 ДО 17.09.14" xfId="1692"/>
    <cellStyle name="40% - Акцент3 57" xfId="1693"/>
    <cellStyle name="40% - Акцент3 57 2" xfId="1694"/>
    <cellStyle name="40% - Акцент3 57 3" xfId="3853"/>
    <cellStyle name="40% - Акцент3 57 4" xfId="3854"/>
    <cellStyle name="40% - Акцент3 57_ИД106142010 ДО 17.09.14" xfId="1695"/>
    <cellStyle name="40% - Акцент3 58" xfId="1696"/>
    <cellStyle name="40% - Акцент3 58 2" xfId="1697"/>
    <cellStyle name="40% - Акцент3 58 3" xfId="3855"/>
    <cellStyle name="40% - Акцент3 58 4" xfId="3856"/>
    <cellStyle name="40% - Акцент3 58_ИД106142010 ДО 17.09.14" xfId="1698"/>
    <cellStyle name="40% - Акцент3 59" xfId="1699"/>
    <cellStyle name="40% - Акцент3 59 2" xfId="1700"/>
    <cellStyle name="40% - Акцент3 59 3" xfId="3857"/>
    <cellStyle name="40% - Акцент3 59 4" xfId="3858"/>
    <cellStyle name="40% - Акцент3 59_ИД106142010 ДО 17.09.14" xfId="1701"/>
    <cellStyle name="40% - Акцент3 6" xfId="1702"/>
    <cellStyle name="40% - Акцент3 60" xfId="1703"/>
    <cellStyle name="40% - Акцент3 60 2" xfId="1704"/>
    <cellStyle name="40% - Акцент3 60 3" xfId="3859"/>
    <cellStyle name="40% - Акцент3 60 4" xfId="3860"/>
    <cellStyle name="40% - Акцент3 60_ИД106142010 ДО 17.09.14" xfId="1705"/>
    <cellStyle name="40% - Акцент3 61" xfId="1706"/>
    <cellStyle name="40% - Акцент3 61 2" xfId="1707"/>
    <cellStyle name="40% - Акцент3 61 3" xfId="3861"/>
    <cellStyle name="40% - Акцент3 61 4" xfId="3862"/>
    <cellStyle name="40% - Акцент3 61_ИД106142010 ДО 17.09.14" xfId="1708"/>
    <cellStyle name="40% - Акцент3 62" xfId="1709"/>
    <cellStyle name="40% - Акцент3 62 2" xfId="1710"/>
    <cellStyle name="40% - Акцент3 62 3" xfId="3863"/>
    <cellStyle name="40% - Акцент3 62 4" xfId="3864"/>
    <cellStyle name="40% - Акцент3 62_ИД106142010 ДО 17.09.14" xfId="1711"/>
    <cellStyle name="40% - Акцент3 63" xfId="1712"/>
    <cellStyle name="40% - Акцент3 63 2" xfId="1713"/>
    <cellStyle name="40% - Акцент3 63 3" xfId="3865"/>
    <cellStyle name="40% - Акцент3 63 4" xfId="3866"/>
    <cellStyle name="40% - Акцент3 63_ИД106142010 ДО 17.09.14" xfId="1714"/>
    <cellStyle name="40% - Акцент3 64" xfId="1715"/>
    <cellStyle name="40% - Акцент3 64 2" xfId="1716"/>
    <cellStyle name="40% - Акцент3 64 3" xfId="3867"/>
    <cellStyle name="40% - Акцент3 64 4" xfId="3868"/>
    <cellStyle name="40% - Акцент3 64_ИД106142010 ДО 17.09.14" xfId="1717"/>
    <cellStyle name="40% - Акцент3 65" xfId="1718"/>
    <cellStyle name="40% - Акцент3 65 2" xfId="1719"/>
    <cellStyle name="40% - Акцент3 65 3" xfId="3869"/>
    <cellStyle name="40% - Акцент3 65 4" xfId="3870"/>
    <cellStyle name="40% - Акцент3 65_ИД106142010 ДО 17.09.14" xfId="1720"/>
    <cellStyle name="40% - Акцент3 66" xfId="1721"/>
    <cellStyle name="40% - Акцент3 66 2" xfId="1722"/>
    <cellStyle name="40% - Акцент3 66 3" xfId="3871"/>
    <cellStyle name="40% - Акцент3 66 4" xfId="3872"/>
    <cellStyle name="40% - Акцент3 67" xfId="1723"/>
    <cellStyle name="40% - Акцент3 67 2" xfId="1724"/>
    <cellStyle name="40% - Акцент3 67 3" xfId="3873"/>
    <cellStyle name="40% - Акцент3 67 4" xfId="3874"/>
    <cellStyle name="40% - Акцент3 68" xfId="1725"/>
    <cellStyle name="40% - Акцент3 68 2" xfId="1726"/>
    <cellStyle name="40% - Акцент3 68 3" xfId="3875"/>
    <cellStyle name="40% - Акцент3 68 4" xfId="3876"/>
    <cellStyle name="40% - Акцент3 69" xfId="1727"/>
    <cellStyle name="40% - Акцент3 69 2" xfId="1728"/>
    <cellStyle name="40% - Акцент3 69 3" xfId="3877"/>
    <cellStyle name="40% - Акцент3 69 4" xfId="3878"/>
    <cellStyle name="40% - Акцент3 7" xfId="1729"/>
    <cellStyle name="40% - Акцент3 70" xfId="1730"/>
    <cellStyle name="40% - Акцент3 70 2" xfId="1731"/>
    <cellStyle name="40% - Акцент3 70 3" xfId="3879"/>
    <cellStyle name="40% - Акцент3 70 4" xfId="3880"/>
    <cellStyle name="40% - Акцент3 71" xfId="1732"/>
    <cellStyle name="40% - Акцент3 71 2" xfId="1733"/>
    <cellStyle name="40% - Акцент3 71 3" xfId="3881"/>
    <cellStyle name="40% - Акцент3 71 4" xfId="3882"/>
    <cellStyle name="40% - Акцент3 72" xfId="1734"/>
    <cellStyle name="40% - Акцент3 72 2" xfId="1735"/>
    <cellStyle name="40% - Акцент3 72 3" xfId="3883"/>
    <cellStyle name="40% - Акцент3 72 4" xfId="3884"/>
    <cellStyle name="40% - Акцент3 73" xfId="1736"/>
    <cellStyle name="40% - Акцент3 73 2" xfId="1737"/>
    <cellStyle name="40% - Акцент3 73 3" xfId="3885"/>
    <cellStyle name="40% - Акцент3 73 4" xfId="3886"/>
    <cellStyle name="40% - Акцент3 74" xfId="1738"/>
    <cellStyle name="40% - Акцент3 74 2" xfId="1739"/>
    <cellStyle name="40% - Акцент3 74 3" xfId="3887"/>
    <cellStyle name="40% - Акцент3 74 4" xfId="3888"/>
    <cellStyle name="40% - Акцент3 75" xfId="1740"/>
    <cellStyle name="40% - Акцент3 75 2" xfId="1741"/>
    <cellStyle name="40% - Акцент3 75 3" xfId="3889"/>
    <cellStyle name="40% - Акцент3 75 4" xfId="3890"/>
    <cellStyle name="40% - Акцент3 76" xfId="1742"/>
    <cellStyle name="40% - Акцент3 76 2" xfId="1743"/>
    <cellStyle name="40% - Акцент3 76 3" xfId="3891"/>
    <cellStyle name="40% - Акцент3 76 4" xfId="3892"/>
    <cellStyle name="40% - Акцент3 77" xfId="1744"/>
    <cellStyle name="40% - Акцент3 77 2" xfId="1745"/>
    <cellStyle name="40% - Акцент3 77 3" xfId="3893"/>
    <cellStyle name="40% - Акцент3 77 4" xfId="3894"/>
    <cellStyle name="40% - Акцент3 78" xfId="1746"/>
    <cellStyle name="40% - Акцент3 78 2" xfId="1747"/>
    <cellStyle name="40% - Акцент3 78 3" xfId="3895"/>
    <cellStyle name="40% - Акцент3 78 4" xfId="3896"/>
    <cellStyle name="40% - Акцент3 79" xfId="1748"/>
    <cellStyle name="40% - Акцент3 79 2" xfId="1749"/>
    <cellStyle name="40% - Акцент3 79 3" xfId="3897"/>
    <cellStyle name="40% - Акцент3 79 4" xfId="3898"/>
    <cellStyle name="40% - Акцент3 8" xfId="1750"/>
    <cellStyle name="40% - Акцент3 80" xfId="1751"/>
    <cellStyle name="40% - Акцент3 80 2" xfId="1752"/>
    <cellStyle name="40% - Акцент3 80 3" xfId="3899"/>
    <cellStyle name="40% - Акцент3 80 4" xfId="3900"/>
    <cellStyle name="40% - Акцент3 81" xfId="1753"/>
    <cellStyle name="40% - Акцент3 81 2" xfId="1754"/>
    <cellStyle name="40% - Акцент3 81 3" xfId="3901"/>
    <cellStyle name="40% - Акцент3 81 4" xfId="3902"/>
    <cellStyle name="40% - Акцент3 82" xfId="1755"/>
    <cellStyle name="40% - Акцент3 82 2" xfId="1756"/>
    <cellStyle name="40% - Акцент3 82 3" xfId="3903"/>
    <cellStyle name="40% - Акцент3 82 4" xfId="3904"/>
    <cellStyle name="40% - Акцент3 83" xfId="1757"/>
    <cellStyle name="40% - Акцент3 83 2" xfId="1758"/>
    <cellStyle name="40% - Акцент3 83 3" xfId="3905"/>
    <cellStyle name="40% - Акцент3 83 4" xfId="3906"/>
    <cellStyle name="40% - Акцент3 84" xfId="1759"/>
    <cellStyle name="40% - Акцент3 84 2" xfId="1760"/>
    <cellStyle name="40% - Акцент3 84 3" xfId="3907"/>
    <cellStyle name="40% - Акцент3 84 4" xfId="3908"/>
    <cellStyle name="40% - Акцент3 85" xfId="1761"/>
    <cellStyle name="40% - Акцент3 85 2" xfId="1762"/>
    <cellStyle name="40% - Акцент3 85 3" xfId="3909"/>
    <cellStyle name="40% - Акцент3 85 4" xfId="3910"/>
    <cellStyle name="40% - Акцент3 86" xfId="1763"/>
    <cellStyle name="40% - Акцент3 86 2" xfId="1764"/>
    <cellStyle name="40% - Акцент3 86 3" xfId="3911"/>
    <cellStyle name="40% - Акцент3 86 4" xfId="3912"/>
    <cellStyle name="40% - Акцент3 87" xfId="1765"/>
    <cellStyle name="40% - Акцент3 87 2" xfId="1766"/>
    <cellStyle name="40% - Акцент3 87 3" xfId="3913"/>
    <cellStyle name="40% - Акцент3 87 4" xfId="3914"/>
    <cellStyle name="40% - Акцент3 88" xfId="1767"/>
    <cellStyle name="40% - Акцент3 88 2" xfId="1768"/>
    <cellStyle name="40% - Акцент3 88 3" xfId="3915"/>
    <cellStyle name="40% - Акцент3 88 4" xfId="3916"/>
    <cellStyle name="40% - Акцент3 89" xfId="1769"/>
    <cellStyle name="40% - Акцент3 89 2" xfId="1770"/>
    <cellStyle name="40% - Акцент3 89 3" xfId="3917"/>
    <cellStyle name="40% - Акцент3 89 4" xfId="3918"/>
    <cellStyle name="40% - Акцент3 9" xfId="1771"/>
    <cellStyle name="40% - Акцент3 90" xfId="1772"/>
    <cellStyle name="40% - Акцент3 90 2" xfId="1773"/>
    <cellStyle name="40% - Акцент3 90 3" xfId="3919"/>
    <cellStyle name="40% - Акцент3 90 4" xfId="3920"/>
    <cellStyle name="40% - Акцент3 91" xfId="1774"/>
    <cellStyle name="40% - Акцент3 91 2" xfId="1775"/>
    <cellStyle name="40% - Акцент3 91 3" xfId="3921"/>
    <cellStyle name="40% - Акцент3 91 4" xfId="3922"/>
    <cellStyle name="40% - Акцент3 92" xfId="1776"/>
    <cellStyle name="40% - Акцент3 92 2" xfId="1777"/>
    <cellStyle name="40% - Акцент3 92 3" xfId="3923"/>
    <cellStyle name="40% - Акцент3 92 4" xfId="3924"/>
    <cellStyle name="40% - Акцент3 93" xfId="1778"/>
    <cellStyle name="40% - Акцент3 93 2" xfId="1779"/>
    <cellStyle name="40% - Акцент3 93 3" xfId="3925"/>
    <cellStyle name="40% - Акцент3 93 4" xfId="3926"/>
    <cellStyle name="40% - Акцент3 94" xfId="1780"/>
    <cellStyle name="40% - Акцент3 94 2" xfId="1781"/>
    <cellStyle name="40% - Акцент3 94 3" xfId="3927"/>
    <cellStyle name="40% - Акцент3 94 4" xfId="3928"/>
    <cellStyle name="40% - Акцент3 95" xfId="1782"/>
    <cellStyle name="40% - Акцент3 95 2" xfId="1783"/>
    <cellStyle name="40% - Акцент3 96" xfId="1784"/>
    <cellStyle name="40% - Акцент3 96 2" xfId="1785"/>
    <cellStyle name="40% - Акцент3 97" xfId="1786"/>
    <cellStyle name="40% - Акцент3 97 2" xfId="1787"/>
    <cellStyle name="40% - Акцент3 98" xfId="1788"/>
    <cellStyle name="40% - Акцент3 98 2" xfId="1789"/>
    <cellStyle name="40% - Акцент3 99" xfId="1790"/>
    <cellStyle name="40% - Акцент3 99 2" xfId="1791"/>
    <cellStyle name="40% - Акцент4 10" xfId="1792"/>
    <cellStyle name="40% - Акцент4 2" xfId="1793"/>
    <cellStyle name="40% - Акцент4 2 2" xfId="1794"/>
    <cellStyle name="40% - Акцент4 2_ИД106140750" xfId="1795"/>
    <cellStyle name="40% - Акцент4 3" xfId="1796"/>
    <cellStyle name="40% - Акцент4 4" xfId="1797"/>
    <cellStyle name="40% - Акцент4 5" xfId="1798"/>
    <cellStyle name="40% - Акцент4 6" xfId="1799"/>
    <cellStyle name="40% - Акцент4 7" xfId="1800"/>
    <cellStyle name="40% - Акцент4 8" xfId="1801"/>
    <cellStyle name="40% - Акцент4 9" xfId="1802"/>
    <cellStyle name="40% - Акцент5 10" xfId="1803"/>
    <cellStyle name="40% - Акцент5 2" xfId="1804"/>
    <cellStyle name="40% - Акцент5 2 2" xfId="1805"/>
    <cellStyle name="40% - Акцент5 2_ИД106140750" xfId="1806"/>
    <cellStyle name="40% - Акцент5 3" xfId="1807"/>
    <cellStyle name="40% - Акцент5 4" xfId="1808"/>
    <cellStyle name="40% - Акцент5 5" xfId="1809"/>
    <cellStyle name="40% - Акцент5 6" xfId="1810"/>
    <cellStyle name="40% - Акцент5 7" xfId="1811"/>
    <cellStyle name="40% - Акцент5 8" xfId="1812"/>
    <cellStyle name="40% - Акцент5 9" xfId="1813"/>
    <cellStyle name="40% - Акцент6 10" xfId="1814"/>
    <cellStyle name="40% - Акцент6 2" xfId="1815"/>
    <cellStyle name="40% - Акцент6 2 2" xfId="1816"/>
    <cellStyle name="40% - Акцент6 2_ИД106140750" xfId="1817"/>
    <cellStyle name="40% - Акцент6 3" xfId="1818"/>
    <cellStyle name="40% - Акцент6 4" xfId="1819"/>
    <cellStyle name="40% - Акцент6 5" xfId="1820"/>
    <cellStyle name="40% - Акцент6 6" xfId="1821"/>
    <cellStyle name="40% - Акцент6 7" xfId="1822"/>
    <cellStyle name="40% - Акцент6 8" xfId="1823"/>
    <cellStyle name="40% - Акцент6 9" xfId="1824"/>
    <cellStyle name="60% - Accent1" xfId="1825"/>
    <cellStyle name="60% - Accent2" xfId="1826"/>
    <cellStyle name="60% - Accent3" xfId="1827"/>
    <cellStyle name="60% - Accent4" xfId="1828"/>
    <cellStyle name="60% - Accent5" xfId="1829"/>
    <cellStyle name="60% - Accent6" xfId="1830"/>
    <cellStyle name="60% - Акцент1 2" xfId="1831"/>
    <cellStyle name="60% - Акцент1 3" xfId="1832"/>
    <cellStyle name="60% - Акцент2 2" xfId="1833"/>
    <cellStyle name="60% - Акцент2 3" xfId="1834"/>
    <cellStyle name="60% - Акцент3 10" xfId="1835"/>
    <cellStyle name="60% - Акцент3 100" xfId="1836"/>
    <cellStyle name="60% - Акцент3 100 2" xfId="1837"/>
    <cellStyle name="60% - Акцент3 101" xfId="1838"/>
    <cellStyle name="60% - Акцент3 101 2" xfId="1839"/>
    <cellStyle name="60% - Акцент3 102" xfId="1840"/>
    <cellStyle name="60% - Акцент3 102 2" xfId="1841"/>
    <cellStyle name="60% - Акцент3 103" xfId="1842"/>
    <cellStyle name="60% - Акцент3 103 2" xfId="1843"/>
    <cellStyle name="60% - Акцент3 104" xfId="1844"/>
    <cellStyle name="60% - Акцент3 104 2" xfId="1845"/>
    <cellStyle name="60% - Акцент3 105" xfId="1846"/>
    <cellStyle name="60% - Акцент3 105 2" xfId="1847"/>
    <cellStyle name="60% - Акцент3 106" xfId="1848"/>
    <cellStyle name="60% - Акцент3 106 2" xfId="1849"/>
    <cellStyle name="60% - Акцент3 107" xfId="1850"/>
    <cellStyle name="60% - Акцент3 107 2" xfId="1851"/>
    <cellStyle name="60% - Акцент3 108" xfId="1852"/>
    <cellStyle name="60% - Акцент3 108 2" xfId="1853"/>
    <cellStyle name="60% - Акцент3 109" xfId="1854"/>
    <cellStyle name="60% - Акцент3 109 2" xfId="1855"/>
    <cellStyle name="60% - Акцент3 11" xfId="1856"/>
    <cellStyle name="60% - Акцент3 110" xfId="1857"/>
    <cellStyle name="60% - Акцент3 110 2" xfId="1858"/>
    <cellStyle name="60% - Акцент3 111" xfId="1859"/>
    <cellStyle name="60% - Акцент3 111 2" xfId="1860"/>
    <cellStyle name="60% - Акцент3 112" xfId="1861"/>
    <cellStyle name="60% - Акцент3 112 2" xfId="1862"/>
    <cellStyle name="60% - Акцент3 113" xfId="1863"/>
    <cellStyle name="60% - Акцент3 113 2" xfId="1864"/>
    <cellStyle name="60% - Акцент3 114" xfId="1865"/>
    <cellStyle name="60% - Акцент3 114 2" xfId="1866"/>
    <cellStyle name="60% - Акцент3 115" xfId="1867"/>
    <cellStyle name="60% - Акцент3 115 2" xfId="1868"/>
    <cellStyle name="60% - Акцент3 116" xfId="1869"/>
    <cellStyle name="60% - Акцент3 116 2" xfId="1870"/>
    <cellStyle name="60% - Акцент3 117" xfId="1871"/>
    <cellStyle name="60% - Акцент3 117 2" xfId="1872"/>
    <cellStyle name="60% - Акцент3 118" xfId="1873"/>
    <cellStyle name="60% - Акцент3 118 2" xfId="1874"/>
    <cellStyle name="60% - Акцент3 119" xfId="1875"/>
    <cellStyle name="60% - Акцент3 119 2" xfId="1876"/>
    <cellStyle name="60% - Акцент3 12" xfId="1877"/>
    <cellStyle name="60% - Акцент3 120" xfId="1878"/>
    <cellStyle name="60% - Акцент3 120 2" xfId="1879"/>
    <cellStyle name="60% - Акцент3 121" xfId="1880"/>
    <cellStyle name="60% - Акцент3 121 2" xfId="1881"/>
    <cellStyle name="60% - Акцент3 122" xfId="1882"/>
    <cellStyle name="60% - Акцент3 122 2" xfId="1883"/>
    <cellStyle name="60% - Акцент3 123" xfId="1884"/>
    <cellStyle name="60% - Акцент3 123 2" xfId="1885"/>
    <cellStyle name="60% - Акцент3 124" xfId="1886"/>
    <cellStyle name="60% - Акцент3 124 2" xfId="1887"/>
    <cellStyle name="60% - Акцент3 125" xfId="1888"/>
    <cellStyle name="60% - Акцент3 125 2" xfId="1889"/>
    <cellStyle name="60% - Акцент3 126" xfId="1890"/>
    <cellStyle name="60% - Акцент3 126 2" xfId="1891"/>
    <cellStyle name="60% - Акцент3 127" xfId="1892"/>
    <cellStyle name="60% - Акцент3 127 2" xfId="1893"/>
    <cellStyle name="60% - Акцент3 128" xfId="1894"/>
    <cellStyle name="60% - Акцент3 13" xfId="1895"/>
    <cellStyle name="60% - Акцент3 14" xfId="1896"/>
    <cellStyle name="60% - Акцент3 15" xfId="1897"/>
    <cellStyle name="60% - Акцент3 16" xfId="1898"/>
    <cellStyle name="60% - Акцент3 17" xfId="1899"/>
    <cellStyle name="60% - Акцент3 18" xfId="1900"/>
    <cellStyle name="60% - Акцент3 19" xfId="1901"/>
    <cellStyle name="60% - Акцент3 19 2" xfId="1902"/>
    <cellStyle name="60% - Акцент3 19 3" xfId="1903"/>
    <cellStyle name="60% - Акцент3 19 4" xfId="1904"/>
    <cellStyle name="60% - Акцент3 19_ИД106142010 ДО 17.09.14" xfId="1905"/>
    <cellStyle name="60% - Акцент3 2" xfId="1906"/>
    <cellStyle name="60% - Акцент3 2 2" xfId="1907"/>
    <cellStyle name="60% - Акцент3 20" xfId="1908"/>
    <cellStyle name="60% - Акцент3 20 2" xfId="1909"/>
    <cellStyle name="60% - Акцент3 20 3" xfId="1910"/>
    <cellStyle name="60% - Акцент3 20 4" xfId="1911"/>
    <cellStyle name="60% - Акцент3 20_ИД106142010 ДО 17.09.14" xfId="1912"/>
    <cellStyle name="60% - Акцент3 21" xfId="1913"/>
    <cellStyle name="60% - Акцент3 21 2" xfId="1914"/>
    <cellStyle name="60% - Акцент3 21 3" xfId="1915"/>
    <cellStyle name="60% - Акцент3 21 4" xfId="1916"/>
    <cellStyle name="60% - Акцент3 21_ИД106142010 ДО 17.09.14" xfId="1917"/>
    <cellStyle name="60% - Акцент3 22" xfId="1918"/>
    <cellStyle name="60% - Акцент3 22 2" xfId="1919"/>
    <cellStyle name="60% - Акцент3 22 3" xfId="1920"/>
    <cellStyle name="60% - Акцент3 22 4" xfId="1921"/>
    <cellStyle name="60% - Акцент3 22_ИД106142010 ДО 17.09.14" xfId="1922"/>
    <cellStyle name="60% - Акцент3 23" xfId="1923"/>
    <cellStyle name="60% - Акцент3 23 2" xfId="1924"/>
    <cellStyle name="60% - Акцент3 23 3" xfId="1925"/>
    <cellStyle name="60% - Акцент3 23 4" xfId="1926"/>
    <cellStyle name="60% - Акцент3 23_ИД106142010 ДО 17.09.14" xfId="1927"/>
    <cellStyle name="60% - Акцент3 24" xfId="1928"/>
    <cellStyle name="60% - Акцент3 24 2" xfId="1929"/>
    <cellStyle name="60% - Акцент3 24 3" xfId="1930"/>
    <cellStyle name="60% - Акцент3 24 4" xfId="1931"/>
    <cellStyle name="60% - Акцент3 24_ИД106142010 ДО 17.09.14" xfId="1932"/>
    <cellStyle name="60% - Акцент3 25" xfId="1933"/>
    <cellStyle name="60% - Акцент3 25 2" xfId="1934"/>
    <cellStyle name="60% - Акцент3 25 3" xfId="1935"/>
    <cellStyle name="60% - Акцент3 25 4" xfId="1936"/>
    <cellStyle name="60% - Акцент3 25_ИД106142010 ДО 17.09.14" xfId="1937"/>
    <cellStyle name="60% - Акцент3 26" xfId="1938"/>
    <cellStyle name="60% - Акцент3 26 2" xfId="1939"/>
    <cellStyle name="60% - Акцент3 26 3" xfId="1940"/>
    <cellStyle name="60% - Акцент3 26 4" xfId="1941"/>
    <cellStyle name="60% - Акцент3 26_ИД106142010 ДО 17.09.14" xfId="1942"/>
    <cellStyle name="60% - Акцент3 27" xfId="1943"/>
    <cellStyle name="60% - Акцент3 27 2" xfId="1944"/>
    <cellStyle name="60% - Акцент3 27 3" xfId="1945"/>
    <cellStyle name="60% - Акцент3 27 4" xfId="1946"/>
    <cellStyle name="60% - Акцент3 27_ИД106142010 ДО 17.09.14" xfId="1947"/>
    <cellStyle name="60% - Акцент3 28" xfId="1948"/>
    <cellStyle name="60% - Акцент3 28 2" xfId="1949"/>
    <cellStyle name="60% - Акцент3 28 3" xfId="1950"/>
    <cellStyle name="60% - Акцент3 28 4" xfId="1951"/>
    <cellStyle name="60% - Акцент3 28_ИД106142010 ДО 17.09.14" xfId="1952"/>
    <cellStyle name="60% - Акцент3 29" xfId="1953"/>
    <cellStyle name="60% - Акцент3 29 2" xfId="1954"/>
    <cellStyle name="60% - Акцент3 29 3" xfId="1955"/>
    <cellStyle name="60% - Акцент3 29 4" xfId="1956"/>
    <cellStyle name="60% - Акцент3 29_ИД106142010 ДО 17.09.14" xfId="1957"/>
    <cellStyle name="60% - Акцент3 3" xfId="1958"/>
    <cellStyle name="60% - Акцент3 30" xfId="1959"/>
    <cellStyle name="60% - Акцент3 30 2" xfId="1960"/>
    <cellStyle name="60% - Акцент3 30 3" xfId="1961"/>
    <cellStyle name="60% - Акцент3 30 4" xfId="1962"/>
    <cellStyle name="60% - Акцент3 30_ИД106142010 ДО 17.09.14" xfId="1963"/>
    <cellStyle name="60% - Акцент3 31" xfId="1964"/>
    <cellStyle name="60% - Акцент3 31 2" xfId="1965"/>
    <cellStyle name="60% - Акцент3 31 3" xfId="1966"/>
    <cellStyle name="60% - Акцент3 31 4" xfId="1967"/>
    <cellStyle name="60% - Акцент3 31_ИД106142010 ДО 17.09.14" xfId="1968"/>
    <cellStyle name="60% - Акцент3 32" xfId="1969"/>
    <cellStyle name="60% - Акцент3 32 2" xfId="1970"/>
    <cellStyle name="60% - Акцент3 32 3" xfId="1971"/>
    <cellStyle name="60% - Акцент3 32 4" xfId="1972"/>
    <cellStyle name="60% - Акцент3 32_ИД106142010 ДО 17.09.14" xfId="1973"/>
    <cellStyle name="60% - Акцент3 33" xfId="1974"/>
    <cellStyle name="60% - Акцент3 33 2" xfId="1975"/>
    <cellStyle name="60% - Акцент3 33 3" xfId="1976"/>
    <cellStyle name="60% - Акцент3 33 4" xfId="1977"/>
    <cellStyle name="60% - Акцент3 33_ИД106142010 ДО 17.09.14" xfId="1978"/>
    <cellStyle name="60% - Акцент3 34" xfId="1979"/>
    <cellStyle name="60% - Акцент3 34 2" xfId="1980"/>
    <cellStyle name="60% - Акцент3 34 3" xfId="1981"/>
    <cellStyle name="60% - Акцент3 34 4" xfId="1982"/>
    <cellStyle name="60% - Акцент3 34_ИД106142010 ДО 17.09.14" xfId="1983"/>
    <cellStyle name="60% - Акцент3 35" xfId="1984"/>
    <cellStyle name="60% - Акцент3 35 2" xfId="1985"/>
    <cellStyle name="60% - Акцент3 35 3" xfId="1986"/>
    <cellStyle name="60% - Акцент3 35 4" xfId="1987"/>
    <cellStyle name="60% - Акцент3 35_ИД106142010 ДО 17.09.14" xfId="1988"/>
    <cellStyle name="60% - Акцент3 36" xfId="1989"/>
    <cellStyle name="60% - Акцент3 36 2" xfId="1990"/>
    <cellStyle name="60% - Акцент3 36 3" xfId="1991"/>
    <cellStyle name="60% - Акцент3 36 4" xfId="1992"/>
    <cellStyle name="60% - Акцент3 36_ИД106142010 ДО 17.09.14" xfId="1993"/>
    <cellStyle name="60% - Акцент3 37" xfId="1994"/>
    <cellStyle name="60% - Акцент3 37 2" xfId="1995"/>
    <cellStyle name="60% - Акцент3 37 3" xfId="1996"/>
    <cellStyle name="60% - Акцент3 37 4" xfId="1997"/>
    <cellStyle name="60% - Акцент3 37_ИД106142010 ДО 17.09.14" xfId="1998"/>
    <cellStyle name="60% - Акцент3 38" xfId="1999"/>
    <cellStyle name="60% - Акцент3 38 2" xfId="2000"/>
    <cellStyle name="60% - Акцент3 38 3" xfId="2001"/>
    <cellStyle name="60% - Акцент3 38 4" xfId="2002"/>
    <cellStyle name="60% - Акцент3 38_ИД106142010 ДО 17.09.14" xfId="2003"/>
    <cellStyle name="60% - Акцент3 39" xfId="2004"/>
    <cellStyle name="60% - Акцент3 39 2" xfId="2005"/>
    <cellStyle name="60% - Акцент3 39 3" xfId="2006"/>
    <cellStyle name="60% - Акцент3 39 4" xfId="2007"/>
    <cellStyle name="60% - Акцент3 39_ИД106142010 ДО 17.09.14" xfId="2008"/>
    <cellStyle name="60% - Акцент3 4" xfId="2009"/>
    <cellStyle name="60% - Акцент3 40" xfId="2010"/>
    <cellStyle name="60% - Акцент3 40 2" xfId="2011"/>
    <cellStyle name="60% - Акцент3 40 3" xfId="2012"/>
    <cellStyle name="60% - Акцент3 40 4" xfId="2013"/>
    <cellStyle name="60% - Акцент3 40_ИД106142010 ДО 17.09.14" xfId="2014"/>
    <cellStyle name="60% - Акцент3 41" xfId="2015"/>
    <cellStyle name="60% - Акцент3 41 2" xfId="2016"/>
    <cellStyle name="60% - Акцент3 41 3" xfId="2017"/>
    <cellStyle name="60% - Акцент3 41 4" xfId="2018"/>
    <cellStyle name="60% - Акцент3 41_ИД106142010 ДО 17.09.14" xfId="2019"/>
    <cellStyle name="60% - Акцент3 42" xfId="2020"/>
    <cellStyle name="60% - Акцент3 42 2" xfId="2021"/>
    <cellStyle name="60% - Акцент3 42 3" xfId="2022"/>
    <cellStyle name="60% - Акцент3 42 4" xfId="2023"/>
    <cellStyle name="60% - Акцент3 42_ИД106142010 ДО 17.09.14" xfId="2024"/>
    <cellStyle name="60% - Акцент3 43" xfId="2025"/>
    <cellStyle name="60% - Акцент3 43 2" xfId="2026"/>
    <cellStyle name="60% - Акцент3 43 3" xfId="2027"/>
    <cellStyle name="60% - Акцент3 43 4" xfId="2028"/>
    <cellStyle name="60% - Акцент3 43_ИД106142010 ДО 17.09.14" xfId="2029"/>
    <cellStyle name="60% - Акцент3 44" xfId="2030"/>
    <cellStyle name="60% - Акцент3 44 2" xfId="2031"/>
    <cellStyle name="60% - Акцент3 44 3" xfId="2032"/>
    <cellStyle name="60% - Акцент3 44 4" xfId="2033"/>
    <cellStyle name="60% - Акцент3 44_ИД106142010 ДО 17.09.14" xfId="2034"/>
    <cellStyle name="60% - Акцент3 45" xfId="2035"/>
    <cellStyle name="60% - Акцент3 45 2" xfId="2036"/>
    <cellStyle name="60% - Акцент3 45 3" xfId="2037"/>
    <cellStyle name="60% - Акцент3 45 4" xfId="2038"/>
    <cellStyle name="60% - Акцент3 45_ИД106142010 ДО 17.09.14" xfId="2039"/>
    <cellStyle name="60% - Акцент3 46" xfId="2040"/>
    <cellStyle name="60% - Акцент3 46 2" xfId="2041"/>
    <cellStyle name="60% - Акцент3 46 3" xfId="2042"/>
    <cellStyle name="60% - Акцент3 46 4" xfId="2043"/>
    <cellStyle name="60% - Акцент3 46_ИД106142010 ДО 17.09.14" xfId="2044"/>
    <cellStyle name="60% - Акцент3 47" xfId="2045"/>
    <cellStyle name="60% - Акцент3 47 2" xfId="2046"/>
    <cellStyle name="60% - Акцент3 47 3" xfId="2047"/>
    <cellStyle name="60% - Акцент3 47 4" xfId="2048"/>
    <cellStyle name="60% - Акцент3 47_ИД106142010 ДО 17.09.14" xfId="2049"/>
    <cellStyle name="60% - Акцент3 48" xfId="2050"/>
    <cellStyle name="60% - Акцент3 48 2" xfId="2051"/>
    <cellStyle name="60% - Акцент3 48 3" xfId="2052"/>
    <cellStyle name="60% - Акцент3 48 4" xfId="2053"/>
    <cellStyle name="60% - Акцент3 48_ИД106142010 ДО 17.09.14" xfId="2054"/>
    <cellStyle name="60% - Акцент3 49" xfId="2055"/>
    <cellStyle name="60% - Акцент3 49 2" xfId="2056"/>
    <cellStyle name="60% - Акцент3 49 3" xfId="2057"/>
    <cellStyle name="60% - Акцент3 49 4" xfId="2058"/>
    <cellStyle name="60% - Акцент3 49_ИД106142010 ДО 17.09.14" xfId="2059"/>
    <cellStyle name="60% - Акцент3 5" xfId="2060"/>
    <cellStyle name="60% - Акцент3 50" xfId="2061"/>
    <cellStyle name="60% - Акцент3 50 2" xfId="2062"/>
    <cellStyle name="60% - Акцент3 50 3" xfId="3929"/>
    <cellStyle name="60% - Акцент3 50 4" xfId="3930"/>
    <cellStyle name="60% - Акцент3 50_ИД106142010 ДО 17.09.14" xfId="2063"/>
    <cellStyle name="60% - Акцент3 51" xfId="2064"/>
    <cellStyle name="60% - Акцент3 51 2" xfId="2065"/>
    <cellStyle name="60% - Акцент3 51 3" xfId="3931"/>
    <cellStyle name="60% - Акцент3 51 4" xfId="3932"/>
    <cellStyle name="60% - Акцент3 51_ИД106142010 ДО 17.09.14" xfId="2066"/>
    <cellStyle name="60% - Акцент3 52" xfId="2067"/>
    <cellStyle name="60% - Акцент3 52 2" xfId="2068"/>
    <cellStyle name="60% - Акцент3 52 3" xfId="3933"/>
    <cellStyle name="60% - Акцент3 52 4" xfId="3934"/>
    <cellStyle name="60% - Акцент3 52_ИД106142010 ДО 17.09.14" xfId="2069"/>
    <cellStyle name="60% - Акцент3 53" xfId="2070"/>
    <cellStyle name="60% - Акцент3 53 2" xfId="2071"/>
    <cellStyle name="60% - Акцент3 53 3" xfId="3935"/>
    <cellStyle name="60% - Акцент3 53 4" xfId="3936"/>
    <cellStyle name="60% - Акцент3 53_ИД106142010 ДО 17.09.14" xfId="2072"/>
    <cellStyle name="60% - Акцент3 54" xfId="2073"/>
    <cellStyle name="60% - Акцент3 54 2" xfId="2074"/>
    <cellStyle name="60% - Акцент3 54 3" xfId="3937"/>
    <cellStyle name="60% - Акцент3 54 4" xfId="3938"/>
    <cellStyle name="60% - Акцент3 54_ИД106142010 ДО 17.09.14" xfId="2075"/>
    <cellStyle name="60% - Акцент3 55" xfId="2076"/>
    <cellStyle name="60% - Акцент3 55 2" xfId="2077"/>
    <cellStyle name="60% - Акцент3 55 3" xfId="3939"/>
    <cellStyle name="60% - Акцент3 55 4" xfId="3940"/>
    <cellStyle name="60% - Акцент3 55_ИД106142010 ДО 17.09.14" xfId="2078"/>
    <cellStyle name="60% - Акцент3 56" xfId="2079"/>
    <cellStyle name="60% - Акцент3 56 2" xfId="2080"/>
    <cellStyle name="60% - Акцент3 56 3" xfId="3941"/>
    <cellStyle name="60% - Акцент3 56 4" xfId="3942"/>
    <cellStyle name="60% - Акцент3 56_ИД106142010 ДО 17.09.14" xfId="2081"/>
    <cellStyle name="60% - Акцент3 57" xfId="2082"/>
    <cellStyle name="60% - Акцент3 57 2" xfId="2083"/>
    <cellStyle name="60% - Акцент3 57 3" xfId="3943"/>
    <cellStyle name="60% - Акцент3 57 4" xfId="3944"/>
    <cellStyle name="60% - Акцент3 57_ИД106142010 ДО 17.09.14" xfId="2084"/>
    <cellStyle name="60% - Акцент3 58" xfId="2085"/>
    <cellStyle name="60% - Акцент3 58 2" xfId="2086"/>
    <cellStyle name="60% - Акцент3 58 3" xfId="3945"/>
    <cellStyle name="60% - Акцент3 58 4" xfId="3946"/>
    <cellStyle name="60% - Акцент3 58_ИД106142010 ДО 17.09.14" xfId="2087"/>
    <cellStyle name="60% - Акцент3 59" xfId="2088"/>
    <cellStyle name="60% - Акцент3 59 2" xfId="2089"/>
    <cellStyle name="60% - Акцент3 59 3" xfId="3947"/>
    <cellStyle name="60% - Акцент3 59 4" xfId="3948"/>
    <cellStyle name="60% - Акцент3 59_ИД106142010 ДО 17.09.14" xfId="2090"/>
    <cellStyle name="60% - Акцент3 6" xfId="2091"/>
    <cellStyle name="60% - Акцент3 60" xfId="2092"/>
    <cellStyle name="60% - Акцент3 60 2" xfId="2093"/>
    <cellStyle name="60% - Акцент3 60 3" xfId="3949"/>
    <cellStyle name="60% - Акцент3 60 4" xfId="3950"/>
    <cellStyle name="60% - Акцент3 60_ИД106142010 ДО 17.09.14" xfId="2094"/>
    <cellStyle name="60% - Акцент3 61" xfId="2095"/>
    <cellStyle name="60% - Акцент3 61 2" xfId="2096"/>
    <cellStyle name="60% - Акцент3 61 3" xfId="3951"/>
    <cellStyle name="60% - Акцент3 61 4" xfId="3952"/>
    <cellStyle name="60% - Акцент3 61_ИД106142010 ДО 17.09.14" xfId="2097"/>
    <cellStyle name="60% - Акцент3 62" xfId="2098"/>
    <cellStyle name="60% - Акцент3 62 2" xfId="2099"/>
    <cellStyle name="60% - Акцент3 62 3" xfId="3953"/>
    <cellStyle name="60% - Акцент3 62 4" xfId="3954"/>
    <cellStyle name="60% - Акцент3 62_ИД106142010 ДО 17.09.14" xfId="2100"/>
    <cellStyle name="60% - Акцент3 63" xfId="2101"/>
    <cellStyle name="60% - Акцент3 63 2" xfId="2102"/>
    <cellStyle name="60% - Акцент3 63 3" xfId="3955"/>
    <cellStyle name="60% - Акцент3 63 4" xfId="3956"/>
    <cellStyle name="60% - Акцент3 63_ИД106142010 ДО 17.09.14" xfId="2103"/>
    <cellStyle name="60% - Акцент3 64" xfId="2104"/>
    <cellStyle name="60% - Акцент3 64 2" xfId="2105"/>
    <cellStyle name="60% - Акцент3 64 3" xfId="3957"/>
    <cellStyle name="60% - Акцент3 64 4" xfId="3958"/>
    <cellStyle name="60% - Акцент3 64_ИД106142010 ДО 17.09.14" xfId="2106"/>
    <cellStyle name="60% - Акцент3 65" xfId="2107"/>
    <cellStyle name="60% - Акцент3 65 2" xfId="2108"/>
    <cellStyle name="60% - Акцент3 65 3" xfId="3959"/>
    <cellStyle name="60% - Акцент3 65 4" xfId="3960"/>
    <cellStyle name="60% - Акцент3 65_ИД106142010 ДО 17.09.14" xfId="2109"/>
    <cellStyle name="60% - Акцент3 66" xfId="2110"/>
    <cellStyle name="60% - Акцент3 66 2" xfId="2111"/>
    <cellStyle name="60% - Акцент3 66 3" xfId="3961"/>
    <cellStyle name="60% - Акцент3 66 4" xfId="3962"/>
    <cellStyle name="60% - Акцент3 67" xfId="2112"/>
    <cellStyle name="60% - Акцент3 67 2" xfId="2113"/>
    <cellStyle name="60% - Акцент3 67 3" xfId="3963"/>
    <cellStyle name="60% - Акцент3 67 4" xfId="3964"/>
    <cellStyle name="60% - Акцент3 68" xfId="2114"/>
    <cellStyle name="60% - Акцент3 68 2" xfId="2115"/>
    <cellStyle name="60% - Акцент3 68 3" xfId="3965"/>
    <cellStyle name="60% - Акцент3 68 4" xfId="3966"/>
    <cellStyle name="60% - Акцент3 69" xfId="2116"/>
    <cellStyle name="60% - Акцент3 69 2" xfId="2117"/>
    <cellStyle name="60% - Акцент3 69 3" xfId="3967"/>
    <cellStyle name="60% - Акцент3 69 4" xfId="3968"/>
    <cellStyle name="60% - Акцент3 7" xfId="2118"/>
    <cellStyle name="60% - Акцент3 70" xfId="2119"/>
    <cellStyle name="60% - Акцент3 70 2" xfId="2120"/>
    <cellStyle name="60% - Акцент3 70 3" xfId="3969"/>
    <cellStyle name="60% - Акцент3 70 4" xfId="3970"/>
    <cellStyle name="60% - Акцент3 71" xfId="2121"/>
    <cellStyle name="60% - Акцент3 71 2" xfId="2122"/>
    <cellStyle name="60% - Акцент3 71 3" xfId="3971"/>
    <cellStyle name="60% - Акцент3 71 4" xfId="3972"/>
    <cellStyle name="60% - Акцент3 72" xfId="2123"/>
    <cellStyle name="60% - Акцент3 72 2" xfId="2124"/>
    <cellStyle name="60% - Акцент3 72 3" xfId="3973"/>
    <cellStyle name="60% - Акцент3 72 4" xfId="3974"/>
    <cellStyle name="60% - Акцент3 73" xfId="2125"/>
    <cellStyle name="60% - Акцент3 73 2" xfId="2126"/>
    <cellStyle name="60% - Акцент3 73 3" xfId="3975"/>
    <cellStyle name="60% - Акцент3 73 4" xfId="3976"/>
    <cellStyle name="60% - Акцент3 74" xfId="2127"/>
    <cellStyle name="60% - Акцент3 74 2" xfId="2128"/>
    <cellStyle name="60% - Акцент3 74 3" xfId="3977"/>
    <cellStyle name="60% - Акцент3 74 4" xfId="3978"/>
    <cellStyle name="60% - Акцент3 75" xfId="2129"/>
    <cellStyle name="60% - Акцент3 75 2" xfId="2130"/>
    <cellStyle name="60% - Акцент3 75 3" xfId="3979"/>
    <cellStyle name="60% - Акцент3 75 4" xfId="3980"/>
    <cellStyle name="60% - Акцент3 76" xfId="2131"/>
    <cellStyle name="60% - Акцент3 76 2" xfId="2132"/>
    <cellStyle name="60% - Акцент3 76 3" xfId="3981"/>
    <cellStyle name="60% - Акцент3 76 4" xfId="3982"/>
    <cellStyle name="60% - Акцент3 77" xfId="2133"/>
    <cellStyle name="60% - Акцент3 77 2" xfId="2134"/>
    <cellStyle name="60% - Акцент3 77 3" xfId="3983"/>
    <cellStyle name="60% - Акцент3 77 4" xfId="3984"/>
    <cellStyle name="60% - Акцент3 78" xfId="2135"/>
    <cellStyle name="60% - Акцент3 78 2" xfId="2136"/>
    <cellStyle name="60% - Акцент3 78 3" xfId="3985"/>
    <cellStyle name="60% - Акцент3 78 4" xfId="3986"/>
    <cellStyle name="60% - Акцент3 79" xfId="2137"/>
    <cellStyle name="60% - Акцент3 79 2" xfId="2138"/>
    <cellStyle name="60% - Акцент3 79 3" xfId="3987"/>
    <cellStyle name="60% - Акцент3 79 4" xfId="3988"/>
    <cellStyle name="60% - Акцент3 8" xfId="2139"/>
    <cellStyle name="60% - Акцент3 80" xfId="2140"/>
    <cellStyle name="60% - Акцент3 80 2" xfId="2141"/>
    <cellStyle name="60% - Акцент3 80 3" xfId="3989"/>
    <cellStyle name="60% - Акцент3 80 4" xfId="3990"/>
    <cellStyle name="60% - Акцент3 81" xfId="2142"/>
    <cellStyle name="60% - Акцент3 81 2" xfId="2143"/>
    <cellStyle name="60% - Акцент3 81 3" xfId="3991"/>
    <cellStyle name="60% - Акцент3 81 4" xfId="3992"/>
    <cellStyle name="60% - Акцент3 82" xfId="2144"/>
    <cellStyle name="60% - Акцент3 82 2" xfId="2145"/>
    <cellStyle name="60% - Акцент3 82 3" xfId="3993"/>
    <cellStyle name="60% - Акцент3 82 4" xfId="3994"/>
    <cellStyle name="60% - Акцент3 83" xfId="2146"/>
    <cellStyle name="60% - Акцент3 83 2" xfId="2147"/>
    <cellStyle name="60% - Акцент3 83 3" xfId="3995"/>
    <cellStyle name="60% - Акцент3 83 4" xfId="3996"/>
    <cellStyle name="60% - Акцент3 84" xfId="2148"/>
    <cellStyle name="60% - Акцент3 84 2" xfId="2149"/>
    <cellStyle name="60% - Акцент3 84 3" xfId="3997"/>
    <cellStyle name="60% - Акцент3 84 4" xfId="3998"/>
    <cellStyle name="60% - Акцент3 85" xfId="2150"/>
    <cellStyle name="60% - Акцент3 85 2" xfId="2151"/>
    <cellStyle name="60% - Акцент3 85 3" xfId="3999"/>
    <cellStyle name="60% - Акцент3 85 4" xfId="4000"/>
    <cellStyle name="60% - Акцент3 86" xfId="2152"/>
    <cellStyle name="60% - Акцент3 86 2" xfId="2153"/>
    <cellStyle name="60% - Акцент3 86 3" xfId="4001"/>
    <cellStyle name="60% - Акцент3 86 4" xfId="4002"/>
    <cellStyle name="60% - Акцент3 87" xfId="2154"/>
    <cellStyle name="60% - Акцент3 87 2" xfId="2155"/>
    <cellStyle name="60% - Акцент3 87 3" xfId="4003"/>
    <cellStyle name="60% - Акцент3 87 4" xfId="4004"/>
    <cellStyle name="60% - Акцент3 88" xfId="2156"/>
    <cellStyle name="60% - Акцент3 88 2" xfId="2157"/>
    <cellStyle name="60% - Акцент3 88 3" xfId="4005"/>
    <cellStyle name="60% - Акцент3 88 4" xfId="4006"/>
    <cellStyle name="60% - Акцент3 89" xfId="2158"/>
    <cellStyle name="60% - Акцент3 89 2" xfId="2159"/>
    <cellStyle name="60% - Акцент3 89 3" xfId="4007"/>
    <cellStyle name="60% - Акцент3 89 4" xfId="4008"/>
    <cellStyle name="60% - Акцент3 9" xfId="2160"/>
    <cellStyle name="60% - Акцент3 90" xfId="2161"/>
    <cellStyle name="60% - Акцент3 90 2" xfId="2162"/>
    <cellStyle name="60% - Акцент3 90 3" xfId="4009"/>
    <cellStyle name="60% - Акцент3 90 4" xfId="4010"/>
    <cellStyle name="60% - Акцент3 91" xfId="2163"/>
    <cellStyle name="60% - Акцент3 91 2" xfId="2164"/>
    <cellStyle name="60% - Акцент3 91 3" xfId="4011"/>
    <cellStyle name="60% - Акцент3 91 4" xfId="4012"/>
    <cellStyle name="60% - Акцент3 92" xfId="2165"/>
    <cellStyle name="60% - Акцент3 92 2" xfId="2166"/>
    <cellStyle name="60% - Акцент3 92 3" xfId="4013"/>
    <cellStyle name="60% - Акцент3 92 4" xfId="4014"/>
    <cellStyle name="60% - Акцент3 93" xfId="2167"/>
    <cellStyle name="60% - Акцент3 93 2" xfId="2168"/>
    <cellStyle name="60% - Акцент3 93 3" xfId="4015"/>
    <cellStyle name="60% - Акцент3 93 4" xfId="4016"/>
    <cellStyle name="60% - Акцент3 94" xfId="2169"/>
    <cellStyle name="60% - Акцент3 94 2" xfId="2170"/>
    <cellStyle name="60% - Акцент3 94 3" xfId="4017"/>
    <cellStyle name="60% - Акцент3 94 4" xfId="4018"/>
    <cellStyle name="60% - Акцент3 95" xfId="2171"/>
    <cellStyle name="60% - Акцент3 95 2" xfId="2172"/>
    <cellStyle name="60% - Акцент3 96" xfId="2173"/>
    <cellStyle name="60% - Акцент3 96 2" xfId="2174"/>
    <cellStyle name="60% - Акцент3 97" xfId="2175"/>
    <cellStyle name="60% - Акцент3 97 2" xfId="2176"/>
    <cellStyle name="60% - Акцент3 98" xfId="2177"/>
    <cellStyle name="60% - Акцент3 98 2" xfId="2178"/>
    <cellStyle name="60% - Акцент3 99" xfId="2179"/>
    <cellStyle name="60% - Акцент3 99 2" xfId="2180"/>
    <cellStyle name="60% - Акцент4 10" xfId="2181"/>
    <cellStyle name="60% - Акцент4 100" xfId="2182"/>
    <cellStyle name="60% - Акцент4 100 2" xfId="2183"/>
    <cellStyle name="60% - Акцент4 101" xfId="2184"/>
    <cellStyle name="60% - Акцент4 101 2" xfId="2185"/>
    <cellStyle name="60% - Акцент4 102" xfId="2186"/>
    <cellStyle name="60% - Акцент4 102 2" xfId="2187"/>
    <cellStyle name="60% - Акцент4 103" xfId="2188"/>
    <cellStyle name="60% - Акцент4 103 2" xfId="2189"/>
    <cellStyle name="60% - Акцент4 104" xfId="2190"/>
    <cellStyle name="60% - Акцент4 104 2" xfId="2191"/>
    <cellStyle name="60% - Акцент4 105" xfId="2192"/>
    <cellStyle name="60% - Акцент4 105 2" xfId="2193"/>
    <cellStyle name="60% - Акцент4 106" xfId="2194"/>
    <cellStyle name="60% - Акцент4 106 2" xfId="2195"/>
    <cellStyle name="60% - Акцент4 107" xfId="2196"/>
    <cellStyle name="60% - Акцент4 107 2" xfId="2197"/>
    <cellStyle name="60% - Акцент4 108" xfId="2198"/>
    <cellStyle name="60% - Акцент4 108 2" xfId="2199"/>
    <cellStyle name="60% - Акцент4 109" xfId="2200"/>
    <cellStyle name="60% - Акцент4 109 2" xfId="2201"/>
    <cellStyle name="60% - Акцент4 11" xfId="2202"/>
    <cellStyle name="60% - Акцент4 110" xfId="2203"/>
    <cellStyle name="60% - Акцент4 110 2" xfId="2204"/>
    <cellStyle name="60% - Акцент4 111" xfId="2205"/>
    <cellStyle name="60% - Акцент4 111 2" xfId="2206"/>
    <cellStyle name="60% - Акцент4 112" xfId="2207"/>
    <cellStyle name="60% - Акцент4 112 2" xfId="2208"/>
    <cellStyle name="60% - Акцент4 113" xfId="2209"/>
    <cellStyle name="60% - Акцент4 113 2" xfId="2210"/>
    <cellStyle name="60% - Акцент4 114" xfId="2211"/>
    <cellStyle name="60% - Акцент4 114 2" xfId="2212"/>
    <cellStyle name="60% - Акцент4 115" xfId="2213"/>
    <cellStyle name="60% - Акцент4 115 2" xfId="2214"/>
    <cellStyle name="60% - Акцент4 116" xfId="2215"/>
    <cellStyle name="60% - Акцент4 116 2" xfId="2216"/>
    <cellStyle name="60% - Акцент4 117" xfId="2217"/>
    <cellStyle name="60% - Акцент4 117 2" xfId="2218"/>
    <cellStyle name="60% - Акцент4 118" xfId="2219"/>
    <cellStyle name="60% - Акцент4 118 2" xfId="2220"/>
    <cellStyle name="60% - Акцент4 119" xfId="2221"/>
    <cellStyle name="60% - Акцент4 119 2" xfId="2222"/>
    <cellStyle name="60% - Акцент4 12" xfId="2223"/>
    <cellStyle name="60% - Акцент4 120" xfId="2224"/>
    <cellStyle name="60% - Акцент4 120 2" xfId="2225"/>
    <cellStyle name="60% - Акцент4 121" xfId="2226"/>
    <cellStyle name="60% - Акцент4 121 2" xfId="2227"/>
    <cellStyle name="60% - Акцент4 122" xfId="2228"/>
    <cellStyle name="60% - Акцент4 122 2" xfId="2229"/>
    <cellStyle name="60% - Акцент4 123" xfId="2230"/>
    <cellStyle name="60% - Акцент4 123 2" xfId="2231"/>
    <cellStyle name="60% - Акцент4 124" xfId="2232"/>
    <cellStyle name="60% - Акцент4 124 2" xfId="2233"/>
    <cellStyle name="60% - Акцент4 125" xfId="2234"/>
    <cellStyle name="60% - Акцент4 125 2" xfId="2235"/>
    <cellStyle name="60% - Акцент4 126" xfId="2236"/>
    <cellStyle name="60% - Акцент4 126 2" xfId="2237"/>
    <cellStyle name="60% - Акцент4 127" xfId="2238"/>
    <cellStyle name="60% - Акцент4 127 2" xfId="2239"/>
    <cellStyle name="60% - Акцент4 128" xfId="2240"/>
    <cellStyle name="60% - Акцент4 13" xfId="2241"/>
    <cellStyle name="60% - Акцент4 14" xfId="2242"/>
    <cellStyle name="60% - Акцент4 15" xfId="2243"/>
    <cellStyle name="60% - Акцент4 16" xfId="2244"/>
    <cellStyle name="60% - Акцент4 17" xfId="2245"/>
    <cellStyle name="60% - Акцент4 18" xfId="2246"/>
    <cellStyle name="60% - Акцент4 19" xfId="2247"/>
    <cellStyle name="60% - Акцент4 19 2" xfId="2248"/>
    <cellStyle name="60% - Акцент4 19 3" xfId="2249"/>
    <cellStyle name="60% - Акцент4 19 4" xfId="2250"/>
    <cellStyle name="60% - Акцент4 19_ИД106142010 ДО 17.09.14" xfId="2251"/>
    <cellStyle name="60% - Акцент4 2" xfId="2252"/>
    <cellStyle name="60% - Акцент4 2 2" xfId="2253"/>
    <cellStyle name="60% - Акцент4 20" xfId="2254"/>
    <cellStyle name="60% - Акцент4 20 2" xfId="2255"/>
    <cellStyle name="60% - Акцент4 20 3" xfId="2256"/>
    <cellStyle name="60% - Акцент4 20 4" xfId="2257"/>
    <cellStyle name="60% - Акцент4 20_ИД106142010 ДО 17.09.14" xfId="2258"/>
    <cellStyle name="60% - Акцент4 21" xfId="2259"/>
    <cellStyle name="60% - Акцент4 21 2" xfId="2260"/>
    <cellStyle name="60% - Акцент4 21 3" xfId="2261"/>
    <cellStyle name="60% - Акцент4 21 4" xfId="2262"/>
    <cellStyle name="60% - Акцент4 21_ИД106142010 ДО 17.09.14" xfId="2263"/>
    <cellStyle name="60% - Акцент4 22" xfId="2264"/>
    <cellStyle name="60% - Акцент4 22 2" xfId="2265"/>
    <cellStyle name="60% - Акцент4 22 3" xfId="2266"/>
    <cellStyle name="60% - Акцент4 22 4" xfId="2267"/>
    <cellStyle name="60% - Акцент4 22_ИД106142010 ДО 17.09.14" xfId="2268"/>
    <cellStyle name="60% - Акцент4 23" xfId="2269"/>
    <cellStyle name="60% - Акцент4 23 2" xfId="2270"/>
    <cellStyle name="60% - Акцент4 23 3" xfId="2271"/>
    <cellStyle name="60% - Акцент4 23 4" xfId="2272"/>
    <cellStyle name="60% - Акцент4 23_ИД106142010 ДО 17.09.14" xfId="2273"/>
    <cellStyle name="60% - Акцент4 24" xfId="2274"/>
    <cellStyle name="60% - Акцент4 24 2" xfId="2275"/>
    <cellStyle name="60% - Акцент4 24 3" xfId="2276"/>
    <cellStyle name="60% - Акцент4 24 4" xfId="2277"/>
    <cellStyle name="60% - Акцент4 24_ИД106142010 ДО 17.09.14" xfId="2278"/>
    <cellStyle name="60% - Акцент4 25" xfId="2279"/>
    <cellStyle name="60% - Акцент4 25 2" xfId="2280"/>
    <cellStyle name="60% - Акцент4 25 3" xfId="2281"/>
    <cellStyle name="60% - Акцент4 25 4" xfId="2282"/>
    <cellStyle name="60% - Акцент4 25_ИД106142010 ДО 17.09.14" xfId="2283"/>
    <cellStyle name="60% - Акцент4 26" xfId="2284"/>
    <cellStyle name="60% - Акцент4 26 2" xfId="2285"/>
    <cellStyle name="60% - Акцент4 26 3" xfId="2286"/>
    <cellStyle name="60% - Акцент4 26 4" xfId="2287"/>
    <cellStyle name="60% - Акцент4 26_ИД106142010 ДО 17.09.14" xfId="2288"/>
    <cellStyle name="60% - Акцент4 27" xfId="2289"/>
    <cellStyle name="60% - Акцент4 27 2" xfId="2290"/>
    <cellStyle name="60% - Акцент4 27 3" xfId="2291"/>
    <cellStyle name="60% - Акцент4 27 4" xfId="2292"/>
    <cellStyle name="60% - Акцент4 27_ИД106142010 ДО 17.09.14" xfId="2293"/>
    <cellStyle name="60% - Акцент4 28" xfId="2294"/>
    <cellStyle name="60% - Акцент4 28 2" xfId="2295"/>
    <cellStyle name="60% - Акцент4 28 3" xfId="2296"/>
    <cellStyle name="60% - Акцент4 28 4" xfId="2297"/>
    <cellStyle name="60% - Акцент4 28_ИД106142010 ДО 17.09.14" xfId="2298"/>
    <cellStyle name="60% - Акцент4 29" xfId="2299"/>
    <cellStyle name="60% - Акцент4 29 2" xfId="2300"/>
    <cellStyle name="60% - Акцент4 29 3" xfId="2301"/>
    <cellStyle name="60% - Акцент4 29 4" xfId="2302"/>
    <cellStyle name="60% - Акцент4 29_ИД106142010 ДО 17.09.14" xfId="2303"/>
    <cellStyle name="60% - Акцент4 3" xfId="2304"/>
    <cellStyle name="60% - Акцент4 30" xfId="2305"/>
    <cellStyle name="60% - Акцент4 30 2" xfId="2306"/>
    <cellStyle name="60% - Акцент4 30 3" xfId="2307"/>
    <cellStyle name="60% - Акцент4 30 4" xfId="2308"/>
    <cellStyle name="60% - Акцент4 30_ИД106142010 ДО 17.09.14" xfId="2309"/>
    <cellStyle name="60% - Акцент4 31" xfId="2310"/>
    <cellStyle name="60% - Акцент4 31 2" xfId="2311"/>
    <cellStyle name="60% - Акцент4 31 3" xfId="2312"/>
    <cellStyle name="60% - Акцент4 31 4" xfId="2313"/>
    <cellStyle name="60% - Акцент4 31_ИД106142010 ДО 17.09.14" xfId="2314"/>
    <cellStyle name="60% - Акцент4 32" xfId="2315"/>
    <cellStyle name="60% - Акцент4 32 2" xfId="2316"/>
    <cellStyle name="60% - Акцент4 32 3" xfId="2317"/>
    <cellStyle name="60% - Акцент4 32 4" xfId="2318"/>
    <cellStyle name="60% - Акцент4 32_ИД106142010 ДО 17.09.14" xfId="2319"/>
    <cellStyle name="60% - Акцент4 33" xfId="2320"/>
    <cellStyle name="60% - Акцент4 33 2" xfId="2321"/>
    <cellStyle name="60% - Акцент4 33 3" xfId="2322"/>
    <cellStyle name="60% - Акцент4 33 4" xfId="2323"/>
    <cellStyle name="60% - Акцент4 33_ИД106142010 ДО 17.09.14" xfId="2324"/>
    <cellStyle name="60% - Акцент4 34" xfId="2325"/>
    <cellStyle name="60% - Акцент4 34 2" xfId="2326"/>
    <cellStyle name="60% - Акцент4 34 3" xfId="2327"/>
    <cellStyle name="60% - Акцент4 34 4" xfId="2328"/>
    <cellStyle name="60% - Акцент4 34_ИД106142010 ДО 17.09.14" xfId="2329"/>
    <cellStyle name="60% - Акцент4 35" xfId="2330"/>
    <cellStyle name="60% - Акцент4 35 2" xfId="2331"/>
    <cellStyle name="60% - Акцент4 35 3" xfId="2332"/>
    <cellStyle name="60% - Акцент4 35 4" xfId="2333"/>
    <cellStyle name="60% - Акцент4 35_ИД106142010 ДО 17.09.14" xfId="2334"/>
    <cellStyle name="60% - Акцент4 36" xfId="2335"/>
    <cellStyle name="60% - Акцент4 36 2" xfId="2336"/>
    <cellStyle name="60% - Акцент4 36 3" xfId="2337"/>
    <cellStyle name="60% - Акцент4 36 4" xfId="2338"/>
    <cellStyle name="60% - Акцент4 36_ИД106142010 ДО 17.09.14" xfId="2339"/>
    <cellStyle name="60% - Акцент4 37" xfId="2340"/>
    <cellStyle name="60% - Акцент4 37 2" xfId="2341"/>
    <cellStyle name="60% - Акцент4 37 3" xfId="2342"/>
    <cellStyle name="60% - Акцент4 37 4" xfId="2343"/>
    <cellStyle name="60% - Акцент4 37_ИД106142010 ДО 17.09.14" xfId="2344"/>
    <cellStyle name="60% - Акцент4 38" xfId="2345"/>
    <cellStyle name="60% - Акцент4 38 2" xfId="2346"/>
    <cellStyle name="60% - Акцент4 38 3" xfId="2347"/>
    <cellStyle name="60% - Акцент4 38 4" xfId="2348"/>
    <cellStyle name="60% - Акцент4 38_ИД106142010 ДО 17.09.14" xfId="2349"/>
    <cellStyle name="60% - Акцент4 39" xfId="2350"/>
    <cellStyle name="60% - Акцент4 39 2" xfId="2351"/>
    <cellStyle name="60% - Акцент4 39 3" xfId="2352"/>
    <cellStyle name="60% - Акцент4 39 4" xfId="2353"/>
    <cellStyle name="60% - Акцент4 39_ИД106142010 ДО 17.09.14" xfId="2354"/>
    <cellStyle name="60% - Акцент4 4" xfId="2355"/>
    <cellStyle name="60% - Акцент4 40" xfId="2356"/>
    <cellStyle name="60% - Акцент4 40 2" xfId="2357"/>
    <cellStyle name="60% - Акцент4 40 3" xfId="2358"/>
    <cellStyle name="60% - Акцент4 40 4" xfId="2359"/>
    <cellStyle name="60% - Акцент4 40_ИД106142010 ДО 17.09.14" xfId="2360"/>
    <cellStyle name="60% - Акцент4 41" xfId="2361"/>
    <cellStyle name="60% - Акцент4 41 2" xfId="2362"/>
    <cellStyle name="60% - Акцент4 41 3" xfId="2363"/>
    <cellStyle name="60% - Акцент4 41 4" xfId="2364"/>
    <cellStyle name="60% - Акцент4 41_ИД106142010 ДО 17.09.14" xfId="2365"/>
    <cellStyle name="60% - Акцент4 42" xfId="2366"/>
    <cellStyle name="60% - Акцент4 42 2" xfId="2367"/>
    <cellStyle name="60% - Акцент4 42 3" xfId="2368"/>
    <cellStyle name="60% - Акцент4 42 4" xfId="2369"/>
    <cellStyle name="60% - Акцент4 42_ИД106142010 ДО 17.09.14" xfId="2370"/>
    <cellStyle name="60% - Акцент4 43" xfId="2371"/>
    <cellStyle name="60% - Акцент4 43 2" xfId="2372"/>
    <cellStyle name="60% - Акцент4 43 3" xfId="2373"/>
    <cellStyle name="60% - Акцент4 43 4" xfId="2374"/>
    <cellStyle name="60% - Акцент4 43_ИД106142010 ДО 17.09.14" xfId="2375"/>
    <cellStyle name="60% - Акцент4 44" xfId="2376"/>
    <cellStyle name="60% - Акцент4 44 2" xfId="2377"/>
    <cellStyle name="60% - Акцент4 44 3" xfId="2378"/>
    <cellStyle name="60% - Акцент4 44 4" xfId="2379"/>
    <cellStyle name="60% - Акцент4 44_ИД106142010 ДО 17.09.14" xfId="2380"/>
    <cellStyle name="60% - Акцент4 45" xfId="2381"/>
    <cellStyle name="60% - Акцент4 45 2" xfId="2382"/>
    <cellStyle name="60% - Акцент4 45 3" xfId="2383"/>
    <cellStyle name="60% - Акцент4 45 4" xfId="2384"/>
    <cellStyle name="60% - Акцент4 45_ИД106142010 ДО 17.09.14" xfId="2385"/>
    <cellStyle name="60% - Акцент4 46" xfId="2386"/>
    <cellStyle name="60% - Акцент4 46 2" xfId="2387"/>
    <cellStyle name="60% - Акцент4 46 3" xfId="2388"/>
    <cellStyle name="60% - Акцент4 46 4" xfId="2389"/>
    <cellStyle name="60% - Акцент4 46_ИД106142010 ДО 17.09.14" xfId="2390"/>
    <cellStyle name="60% - Акцент4 47" xfId="2391"/>
    <cellStyle name="60% - Акцент4 47 2" xfId="2392"/>
    <cellStyle name="60% - Акцент4 47 3" xfId="2393"/>
    <cellStyle name="60% - Акцент4 47 4" xfId="2394"/>
    <cellStyle name="60% - Акцент4 47_ИД106142010 ДО 17.09.14" xfId="2395"/>
    <cellStyle name="60% - Акцент4 48" xfId="2396"/>
    <cellStyle name="60% - Акцент4 48 2" xfId="2397"/>
    <cellStyle name="60% - Акцент4 48 3" xfId="2398"/>
    <cellStyle name="60% - Акцент4 48 4" xfId="2399"/>
    <cellStyle name="60% - Акцент4 48_ИД106142010 ДО 17.09.14" xfId="2400"/>
    <cellStyle name="60% - Акцент4 49" xfId="2401"/>
    <cellStyle name="60% - Акцент4 49 2" xfId="2402"/>
    <cellStyle name="60% - Акцент4 49 3" xfId="2403"/>
    <cellStyle name="60% - Акцент4 49 4" xfId="2404"/>
    <cellStyle name="60% - Акцент4 49_ИД106142010 ДО 17.09.14" xfId="2405"/>
    <cellStyle name="60% - Акцент4 5" xfId="2406"/>
    <cellStyle name="60% - Акцент4 50" xfId="2407"/>
    <cellStyle name="60% - Акцент4 50 2" xfId="2408"/>
    <cellStyle name="60% - Акцент4 50 3" xfId="4019"/>
    <cellStyle name="60% - Акцент4 50 4" xfId="4020"/>
    <cellStyle name="60% - Акцент4 50_ИД106142010 ДО 17.09.14" xfId="2409"/>
    <cellStyle name="60% - Акцент4 51" xfId="2410"/>
    <cellStyle name="60% - Акцент4 51 2" xfId="2411"/>
    <cellStyle name="60% - Акцент4 51 3" xfId="4021"/>
    <cellStyle name="60% - Акцент4 51 4" xfId="4022"/>
    <cellStyle name="60% - Акцент4 51_ИД106142010 ДО 17.09.14" xfId="2412"/>
    <cellStyle name="60% - Акцент4 52" xfId="2413"/>
    <cellStyle name="60% - Акцент4 52 2" xfId="2414"/>
    <cellStyle name="60% - Акцент4 52 3" xfId="4023"/>
    <cellStyle name="60% - Акцент4 52 4" xfId="4024"/>
    <cellStyle name="60% - Акцент4 52_ИД106142010 ДО 17.09.14" xfId="2415"/>
    <cellStyle name="60% - Акцент4 53" xfId="2416"/>
    <cellStyle name="60% - Акцент4 53 2" xfId="2417"/>
    <cellStyle name="60% - Акцент4 53 3" xfId="4025"/>
    <cellStyle name="60% - Акцент4 53 4" xfId="4026"/>
    <cellStyle name="60% - Акцент4 53_ИД106142010 ДО 17.09.14" xfId="2418"/>
    <cellStyle name="60% - Акцент4 54" xfId="2419"/>
    <cellStyle name="60% - Акцент4 54 2" xfId="2420"/>
    <cellStyle name="60% - Акцент4 54 3" xfId="4027"/>
    <cellStyle name="60% - Акцент4 54 4" xfId="4028"/>
    <cellStyle name="60% - Акцент4 54_ИД106142010 ДО 17.09.14" xfId="2421"/>
    <cellStyle name="60% - Акцент4 55" xfId="2422"/>
    <cellStyle name="60% - Акцент4 55 2" xfId="2423"/>
    <cellStyle name="60% - Акцент4 55 3" xfId="4029"/>
    <cellStyle name="60% - Акцент4 55 4" xfId="4030"/>
    <cellStyle name="60% - Акцент4 55_ИД106142010 ДО 17.09.14" xfId="2424"/>
    <cellStyle name="60% - Акцент4 56" xfId="2425"/>
    <cellStyle name="60% - Акцент4 56 2" xfId="2426"/>
    <cellStyle name="60% - Акцент4 56 3" xfId="4031"/>
    <cellStyle name="60% - Акцент4 56 4" xfId="4032"/>
    <cellStyle name="60% - Акцент4 56_ИД106142010 ДО 17.09.14" xfId="2427"/>
    <cellStyle name="60% - Акцент4 57" xfId="2428"/>
    <cellStyle name="60% - Акцент4 57 2" xfId="2429"/>
    <cellStyle name="60% - Акцент4 57 3" xfId="4033"/>
    <cellStyle name="60% - Акцент4 57 4" xfId="4034"/>
    <cellStyle name="60% - Акцент4 57_ИД106142010 ДО 17.09.14" xfId="2430"/>
    <cellStyle name="60% - Акцент4 58" xfId="2431"/>
    <cellStyle name="60% - Акцент4 58 2" xfId="2432"/>
    <cellStyle name="60% - Акцент4 58 3" xfId="4035"/>
    <cellStyle name="60% - Акцент4 58 4" xfId="4036"/>
    <cellStyle name="60% - Акцент4 58_ИД106142010 ДО 17.09.14" xfId="2433"/>
    <cellStyle name="60% - Акцент4 59" xfId="2434"/>
    <cellStyle name="60% - Акцент4 59 2" xfId="2435"/>
    <cellStyle name="60% - Акцент4 59 3" xfId="4037"/>
    <cellStyle name="60% - Акцент4 59 4" xfId="4038"/>
    <cellStyle name="60% - Акцент4 59_ИД106142010 ДО 17.09.14" xfId="2436"/>
    <cellStyle name="60% - Акцент4 6" xfId="2437"/>
    <cellStyle name="60% - Акцент4 60" xfId="2438"/>
    <cellStyle name="60% - Акцент4 60 2" xfId="2439"/>
    <cellStyle name="60% - Акцент4 60 3" xfId="4039"/>
    <cellStyle name="60% - Акцент4 60 4" xfId="4040"/>
    <cellStyle name="60% - Акцент4 60_ИД106142010 ДО 17.09.14" xfId="2440"/>
    <cellStyle name="60% - Акцент4 61" xfId="2441"/>
    <cellStyle name="60% - Акцент4 61 2" xfId="2442"/>
    <cellStyle name="60% - Акцент4 61 3" xfId="4041"/>
    <cellStyle name="60% - Акцент4 61 4" xfId="4042"/>
    <cellStyle name="60% - Акцент4 61_ИД106142010 ДО 17.09.14" xfId="2443"/>
    <cellStyle name="60% - Акцент4 62" xfId="2444"/>
    <cellStyle name="60% - Акцент4 62 2" xfId="2445"/>
    <cellStyle name="60% - Акцент4 62 3" xfId="4043"/>
    <cellStyle name="60% - Акцент4 62 4" xfId="4044"/>
    <cellStyle name="60% - Акцент4 62_ИД106142010 ДО 17.09.14" xfId="2446"/>
    <cellStyle name="60% - Акцент4 63" xfId="2447"/>
    <cellStyle name="60% - Акцент4 63 2" xfId="2448"/>
    <cellStyle name="60% - Акцент4 63 3" xfId="4045"/>
    <cellStyle name="60% - Акцент4 63 4" xfId="4046"/>
    <cellStyle name="60% - Акцент4 63_ИД106142010 ДО 17.09.14" xfId="2449"/>
    <cellStyle name="60% - Акцент4 64" xfId="2450"/>
    <cellStyle name="60% - Акцент4 64 2" xfId="2451"/>
    <cellStyle name="60% - Акцент4 64 3" xfId="4047"/>
    <cellStyle name="60% - Акцент4 64 4" xfId="4048"/>
    <cellStyle name="60% - Акцент4 64_ИД106142010 ДО 17.09.14" xfId="2452"/>
    <cellStyle name="60% - Акцент4 65" xfId="2453"/>
    <cellStyle name="60% - Акцент4 65 2" xfId="2454"/>
    <cellStyle name="60% - Акцент4 65 3" xfId="4049"/>
    <cellStyle name="60% - Акцент4 65 4" xfId="4050"/>
    <cellStyle name="60% - Акцент4 65_ИД106142010 ДО 17.09.14" xfId="2455"/>
    <cellStyle name="60% - Акцент4 66" xfId="2456"/>
    <cellStyle name="60% - Акцент4 66 2" xfId="2457"/>
    <cellStyle name="60% - Акцент4 66 3" xfId="4051"/>
    <cellStyle name="60% - Акцент4 66 4" xfId="4052"/>
    <cellStyle name="60% - Акцент4 67" xfId="2458"/>
    <cellStyle name="60% - Акцент4 67 2" xfId="2459"/>
    <cellStyle name="60% - Акцент4 67 3" xfId="4053"/>
    <cellStyle name="60% - Акцент4 67 4" xfId="4054"/>
    <cellStyle name="60% - Акцент4 68" xfId="2460"/>
    <cellStyle name="60% - Акцент4 68 2" xfId="2461"/>
    <cellStyle name="60% - Акцент4 68 3" xfId="4055"/>
    <cellStyle name="60% - Акцент4 68 4" xfId="4056"/>
    <cellStyle name="60% - Акцент4 69" xfId="2462"/>
    <cellStyle name="60% - Акцент4 69 2" xfId="2463"/>
    <cellStyle name="60% - Акцент4 69 3" xfId="4057"/>
    <cellStyle name="60% - Акцент4 69 4" xfId="4058"/>
    <cellStyle name="60% - Акцент4 7" xfId="2464"/>
    <cellStyle name="60% - Акцент4 70" xfId="2465"/>
    <cellStyle name="60% - Акцент4 70 2" xfId="2466"/>
    <cellStyle name="60% - Акцент4 70 3" xfId="4059"/>
    <cellStyle name="60% - Акцент4 70 4" xfId="4060"/>
    <cellStyle name="60% - Акцент4 71" xfId="2467"/>
    <cellStyle name="60% - Акцент4 71 2" xfId="2468"/>
    <cellStyle name="60% - Акцент4 71 3" xfId="4061"/>
    <cellStyle name="60% - Акцент4 71 4" xfId="4062"/>
    <cellStyle name="60% - Акцент4 72" xfId="2469"/>
    <cellStyle name="60% - Акцент4 72 2" xfId="2470"/>
    <cellStyle name="60% - Акцент4 72 3" xfId="4063"/>
    <cellStyle name="60% - Акцент4 72 4" xfId="4064"/>
    <cellStyle name="60% - Акцент4 73" xfId="2471"/>
    <cellStyle name="60% - Акцент4 73 2" xfId="2472"/>
    <cellStyle name="60% - Акцент4 73 3" xfId="4065"/>
    <cellStyle name="60% - Акцент4 73 4" xfId="4066"/>
    <cellStyle name="60% - Акцент4 74" xfId="2473"/>
    <cellStyle name="60% - Акцент4 74 2" xfId="2474"/>
    <cellStyle name="60% - Акцент4 74 3" xfId="4067"/>
    <cellStyle name="60% - Акцент4 74 4" xfId="4068"/>
    <cellStyle name="60% - Акцент4 75" xfId="2475"/>
    <cellStyle name="60% - Акцент4 75 2" xfId="2476"/>
    <cellStyle name="60% - Акцент4 75 3" xfId="4069"/>
    <cellStyle name="60% - Акцент4 75 4" xfId="4070"/>
    <cellStyle name="60% - Акцент4 76" xfId="2477"/>
    <cellStyle name="60% - Акцент4 76 2" xfId="2478"/>
    <cellStyle name="60% - Акцент4 76 3" xfId="4071"/>
    <cellStyle name="60% - Акцент4 76 4" xfId="4072"/>
    <cellStyle name="60% - Акцент4 77" xfId="2479"/>
    <cellStyle name="60% - Акцент4 77 2" xfId="2480"/>
    <cellStyle name="60% - Акцент4 77 3" xfId="4073"/>
    <cellStyle name="60% - Акцент4 77 4" xfId="4074"/>
    <cellStyle name="60% - Акцент4 78" xfId="2481"/>
    <cellStyle name="60% - Акцент4 78 2" xfId="2482"/>
    <cellStyle name="60% - Акцент4 78 3" xfId="4075"/>
    <cellStyle name="60% - Акцент4 78 4" xfId="4076"/>
    <cellStyle name="60% - Акцент4 79" xfId="2483"/>
    <cellStyle name="60% - Акцент4 79 2" xfId="2484"/>
    <cellStyle name="60% - Акцент4 79 3" xfId="4077"/>
    <cellStyle name="60% - Акцент4 79 4" xfId="4078"/>
    <cellStyle name="60% - Акцент4 8" xfId="2485"/>
    <cellStyle name="60% - Акцент4 80" xfId="2486"/>
    <cellStyle name="60% - Акцент4 80 2" xfId="2487"/>
    <cellStyle name="60% - Акцент4 80 3" xfId="4079"/>
    <cellStyle name="60% - Акцент4 80 4" xfId="4080"/>
    <cellStyle name="60% - Акцент4 81" xfId="2488"/>
    <cellStyle name="60% - Акцент4 81 2" xfId="2489"/>
    <cellStyle name="60% - Акцент4 81 3" xfId="4081"/>
    <cellStyle name="60% - Акцент4 81 4" xfId="4082"/>
    <cellStyle name="60% - Акцент4 82" xfId="2490"/>
    <cellStyle name="60% - Акцент4 82 2" xfId="2491"/>
    <cellStyle name="60% - Акцент4 82 3" xfId="4083"/>
    <cellStyle name="60% - Акцент4 82 4" xfId="4084"/>
    <cellStyle name="60% - Акцент4 83" xfId="2492"/>
    <cellStyle name="60% - Акцент4 83 2" xfId="2493"/>
    <cellStyle name="60% - Акцент4 83 3" xfId="4085"/>
    <cellStyle name="60% - Акцент4 83 4" xfId="4086"/>
    <cellStyle name="60% - Акцент4 84" xfId="2494"/>
    <cellStyle name="60% - Акцент4 84 2" xfId="2495"/>
    <cellStyle name="60% - Акцент4 84 3" xfId="4087"/>
    <cellStyle name="60% - Акцент4 84 4" xfId="4088"/>
    <cellStyle name="60% - Акцент4 85" xfId="2496"/>
    <cellStyle name="60% - Акцент4 85 2" xfId="2497"/>
    <cellStyle name="60% - Акцент4 85 3" xfId="4089"/>
    <cellStyle name="60% - Акцент4 85 4" xfId="4090"/>
    <cellStyle name="60% - Акцент4 86" xfId="2498"/>
    <cellStyle name="60% - Акцент4 86 2" xfId="2499"/>
    <cellStyle name="60% - Акцент4 86 3" xfId="4091"/>
    <cellStyle name="60% - Акцент4 86 4" xfId="4092"/>
    <cellStyle name="60% - Акцент4 87" xfId="2500"/>
    <cellStyle name="60% - Акцент4 87 2" xfId="2501"/>
    <cellStyle name="60% - Акцент4 87 3" xfId="4093"/>
    <cellStyle name="60% - Акцент4 87 4" xfId="4094"/>
    <cellStyle name="60% - Акцент4 88" xfId="2502"/>
    <cellStyle name="60% - Акцент4 88 2" xfId="2503"/>
    <cellStyle name="60% - Акцент4 88 3" xfId="4095"/>
    <cellStyle name="60% - Акцент4 88 4" xfId="4096"/>
    <cellStyle name="60% - Акцент4 89" xfId="2504"/>
    <cellStyle name="60% - Акцент4 89 2" xfId="2505"/>
    <cellStyle name="60% - Акцент4 89 3" xfId="4097"/>
    <cellStyle name="60% - Акцент4 89 4" xfId="4098"/>
    <cellStyle name="60% - Акцент4 9" xfId="2506"/>
    <cellStyle name="60% - Акцент4 90" xfId="2507"/>
    <cellStyle name="60% - Акцент4 90 2" xfId="2508"/>
    <cellStyle name="60% - Акцент4 90 3" xfId="4099"/>
    <cellStyle name="60% - Акцент4 90 4" xfId="4100"/>
    <cellStyle name="60% - Акцент4 91" xfId="2509"/>
    <cellStyle name="60% - Акцент4 91 2" xfId="2510"/>
    <cellStyle name="60% - Акцент4 91 3" xfId="4101"/>
    <cellStyle name="60% - Акцент4 91 4" xfId="4102"/>
    <cellStyle name="60% - Акцент4 92" xfId="2511"/>
    <cellStyle name="60% - Акцент4 92 2" xfId="2512"/>
    <cellStyle name="60% - Акцент4 92 3" xfId="4103"/>
    <cellStyle name="60% - Акцент4 92 4" xfId="4104"/>
    <cellStyle name="60% - Акцент4 93" xfId="2513"/>
    <cellStyle name="60% - Акцент4 93 2" xfId="2514"/>
    <cellStyle name="60% - Акцент4 93 3" xfId="4105"/>
    <cellStyle name="60% - Акцент4 93 4" xfId="4106"/>
    <cellStyle name="60% - Акцент4 94" xfId="2515"/>
    <cellStyle name="60% - Акцент4 94 2" xfId="2516"/>
    <cellStyle name="60% - Акцент4 94 3" xfId="4107"/>
    <cellStyle name="60% - Акцент4 94 4" xfId="4108"/>
    <cellStyle name="60% - Акцент4 95" xfId="2517"/>
    <cellStyle name="60% - Акцент4 95 2" xfId="2518"/>
    <cellStyle name="60% - Акцент4 96" xfId="2519"/>
    <cellStyle name="60% - Акцент4 96 2" xfId="2520"/>
    <cellStyle name="60% - Акцент4 97" xfId="2521"/>
    <cellStyle name="60% - Акцент4 97 2" xfId="2522"/>
    <cellStyle name="60% - Акцент4 98" xfId="2523"/>
    <cellStyle name="60% - Акцент4 98 2" xfId="2524"/>
    <cellStyle name="60% - Акцент4 99" xfId="2525"/>
    <cellStyle name="60% - Акцент4 99 2" xfId="2526"/>
    <cellStyle name="60% - Акцент5 2" xfId="2527"/>
    <cellStyle name="60% - Акцент5 3" xfId="2528"/>
    <cellStyle name="60% - Акцент6 10" xfId="2529"/>
    <cellStyle name="60% - Акцент6 100" xfId="2530"/>
    <cellStyle name="60% - Акцент6 100 2" xfId="2531"/>
    <cellStyle name="60% - Акцент6 101" xfId="2532"/>
    <cellStyle name="60% - Акцент6 101 2" xfId="2533"/>
    <cellStyle name="60% - Акцент6 102" xfId="2534"/>
    <cellStyle name="60% - Акцент6 102 2" xfId="2535"/>
    <cellStyle name="60% - Акцент6 103" xfId="2536"/>
    <cellStyle name="60% - Акцент6 103 2" xfId="2537"/>
    <cellStyle name="60% - Акцент6 104" xfId="2538"/>
    <cellStyle name="60% - Акцент6 104 2" xfId="2539"/>
    <cellStyle name="60% - Акцент6 105" xfId="2540"/>
    <cellStyle name="60% - Акцент6 105 2" xfId="2541"/>
    <cellStyle name="60% - Акцент6 106" xfId="2542"/>
    <cellStyle name="60% - Акцент6 106 2" xfId="2543"/>
    <cellStyle name="60% - Акцент6 107" xfId="2544"/>
    <cellStyle name="60% - Акцент6 107 2" xfId="2545"/>
    <cellStyle name="60% - Акцент6 108" xfId="2546"/>
    <cellStyle name="60% - Акцент6 108 2" xfId="2547"/>
    <cellStyle name="60% - Акцент6 109" xfId="2548"/>
    <cellStyle name="60% - Акцент6 109 2" xfId="2549"/>
    <cellStyle name="60% - Акцент6 11" xfId="2550"/>
    <cellStyle name="60% - Акцент6 110" xfId="2551"/>
    <cellStyle name="60% - Акцент6 110 2" xfId="2552"/>
    <cellStyle name="60% - Акцент6 111" xfId="2553"/>
    <cellStyle name="60% - Акцент6 111 2" xfId="2554"/>
    <cellStyle name="60% - Акцент6 112" xfId="2555"/>
    <cellStyle name="60% - Акцент6 112 2" xfId="2556"/>
    <cellStyle name="60% - Акцент6 113" xfId="2557"/>
    <cellStyle name="60% - Акцент6 113 2" xfId="2558"/>
    <cellStyle name="60% - Акцент6 114" xfId="2559"/>
    <cellStyle name="60% - Акцент6 114 2" xfId="2560"/>
    <cellStyle name="60% - Акцент6 115" xfId="2561"/>
    <cellStyle name="60% - Акцент6 115 2" xfId="2562"/>
    <cellStyle name="60% - Акцент6 116" xfId="2563"/>
    <cellStyle name="60% - Акцент6 116 2" xfId="2564"/>
    <cellStyle name="60% - Акцент6 117" xfId="2565"/>
    <cellStyle name="60% - Акцент6 117 2" xfId="2566"/>
    <cellStyle name="60% - Акцент6 118" xfId="2567"/>
    <cellStyle name="60% - Акцент6 118 2" xfId="2568"/>
    <cellStyle name="60% - Акцент6 119" xfId="2569"/>
    <cellStyle name="60% - Акцент6 119 2" xfId="2570"/>
    <cellStyle name="60% - Акцент6 12" xfId="2571"/>
    <cellStyle name="60% - Акцент6 120" xfId="2572"/>
    <cellStyle name="60% - Акцент6 120 2" xfId="2573"/>
    <cellStyle name="60% - Акцент6 121" xfId="2574"/>
    <cellStyle name="60% - Акцент6 121 2" xfId="2575"/>
    <cellStyle name="60% - Акцент6 122" xfId="2576"/>
    <cellStyle name="60% - Акцент6 122 2" xfId="2577"/>
    <cellStyle name="60% - Акцент6 123" xfId="2578"/>
    <cellStyle name="60% - Акцент6 123 2" xfId="2579"/>
    <cellStyle name="60% - Акцент6 124" xfId="2580"/>
    <cellStyle name="60% - Акцент6 124 2" xfId="2581"/>
    <cellStyle name="60% - Акцент6 125" xfId="2582"/>
    <cellStyle name="60% - Акцент6 125 2" xfId="2583"/>
    <cellStyle name="60% - Акцент6 126" xfId="2584"/>
    <cellStyle name="60% - Акцент6 126 2" xfId="2585"/>
    <cellStyle name="60% - Акцент6 127" xfId="2586"/>
    <cellStyle name="60% - Акцент6 127 2" xfId="2587"/>
    <cellStyle name="60% - Акцент6 128" xfId="2588"/>
    <cellStyle name="60% - Акцент6 13" xfId="2589"/>
    <cellStyle name="60% - Акцент6 14" xfId="2590"/>
    <cellStyle name="60% - Акцент6 15" xfId="2591"/>
    <cellStyle name="60% - Акцент6 16" xfId="2592"/>
    <cellStyle name="60% - Акцент6 17" xfId="2593"/>
    <cellStyle name="60% - Акцент6 18" xfId="2594"/>
    <cellStyle name="60% - Акцент6 19" xfId="2595"/>
    <cellStyle name="60% - Акцент6 19 2" xfId="2596"/>
    <cellStyle name="60% - Акцент6 19 3" xfId="2597"/>
    <cellStyle name="60% - Акцент6 19 4" xfId="2598"/>
    <cellStyle name="60% - Акцент6 19_ИД106142010 ДО 17.09.14" xfId="2599"/>
    <cellStyle name="60% - Акцент6 2" xfId="2600"/>
    <cellStyle name="60% - Акцент6 2 2" xfId="2601"/>
    <cellStyle name="60% - Акцент6 20" xfId="2602"/>
    <cellStyle name="60% - Акцент6 20 2" xfId="2603"/>
    <cellStyle name="60% - Акцент6 20 3" xfId="2604"/>
    <cellStyle name="60% - Акцент6 20 4" xfId="2605"/>
    <cellStyle name="60% - Акцент6 20_ИД106142010 ДО 17.09.14" xfId="2606"/>
    <cellStyle name="60% - Акцент6 21" xfId="2607"/>
    <cellStyle name="60% - Акцент6 21 2" xfId="2608"/>
    <cellStyle name="60% - Акцент6 21 3" xfId="2609"/>
    <cellStyle name="60% - Акцент6 21 4" xfId="2610"/>
    <cellStyle name="60% - Акцент6 21_ИД106142010 ДО 17.09.14" xfId="2611"/>
    <cellStyle name="60% - Акцент6 22" xfId="2612"/>
    <cellStyle name="60% - Акцент6 22 2" xfId="2613"/>
    <cellStyle name="60% - Акцент6 22 3" xfId="2614"/>
    <cellStyle name="60% - Акцент6 22 4" xfId="2615"/>
    <cellStyle name="60% - Акцент6 22_ИД106142010 ДО 17.09.14" xfId="2616"/>
    <cellStyle name="60% - Акцент6 23" xfId="2617"/>
    <cellStyle name="60% - Акцент6 23 2" xfId="2618"/>
    <cellStyle name="60% - Акцент6 23 3" xfId="2619"/>
    <cellStyle name="60% - Акцент6 23 4" xfId="2620"/>
    <cellStyle name="60% - Акцент6 23_ИД106142010 ДО 17.09.14" xfId="2621"/>
    <cellStyle name="60% - Акцент6 24" xfId="2622"/>
    <cellStyle name="60% - Акцент6 24 2" xfId="2623"/>
    <cellStyle name="60% - Акцент6 24 3" xfId="2624"/>
    <cellStyle name="60% - Акцент6 24 4" xfId="2625"/>
    <cellStyle name="60% - Акцент6 24_ИД106142010 ДО 17.09.14" xfId="2626"/>
    <cellStyle name="60% - Акцент6 25" xfId="2627"/>
    <cellStyle name="60% - Акцент6 25 2" xfId="2628"/>
    <cellStyle name="60% - Акцент6 25 3" xfId="2629"/>
    <cellStyle name="60% - Акцент6 25 4" xfId="2630"/>
    <cellStyle name="60% - Акцент6 25_ИД106142010 ДО 17.09.14" xfId="2631"/>
    <cellStyle name="60% - Акцент6 26" xfId="2632"/>
    <cellStyle name="60% - Акцент6 26 2" xfId="2633"/>
    <cellStyle name="60% - Акцент6 26 3" xfId="2634"/>
    <cellStyle name="60% - Акцент6 26 4" xfId="2635"/>
    <cellStyle name="60% - Акцент6 26_ИД106142010 ДО 17.09.14" xfId="2636"/>
    <cellStyle name="60% - Акцент6 27" xfId="2637"/>
    <cellStyle name="60% - Акцент6 27 2" xfId="2638"/>
    <cellStyle name="60% - Акцент6 27 3" xfId="2639"/>
    <cellStyle name="60% - Акцент6 27 4" xfId="2640"/>
    <cellStyle name="60% - Акцент6 27_ИД106142010 ДО 17.09.14" xfId="2641"/>
    <cellStyle name="60% - Акцент6 28" xfId="2642"/>
    <cellStyle name="60% - Акцент6 28 2" xfId="2643"/>
    <cellStyle name="60% - Акцент6 28 3" xfId="2644"/>
    <cellStyle name="60% - Акцент6 28 4" xfId="2645"/>
    <cellStyle name="60% - Акцент6 28_ИД106142010 ДО 17.09.14" xfId="2646"/>
    <cellStyle name="60% - Акцент6 29" xfId="2647"/>
    <cellStyle name="60% - Акцент6 29 2" xfId="2648"/>
    <cellStyle name="60% - Акцент6 29 3" xfId="2649"/>
    <cellStyle name="60% - Акцент6 29 4" xfId="2650"/>
    <cellStyle name="60% - Акцент6 29_ИД106142010 ДО 17.09.14" xfId="2651"/>
    <cellStyle name="60% - Акцент6 3" xfId="2652"/>
    <cellStyle name="60% - Акцент6 30" xfId="2653"/>
    <cellStyle name="60% - Акцент6 30 2" xfId="2654"/>
    <cellStyle name="60% - Акцент6 30 3" xfId="2655"/>
    <cellStyle name="60% - Акцент6 30 4" xfId="2656"/>
    <cellStyle name="60% - Акцент6 30_ИД106142010 ДО 17.09.14" xfId="2657"/>
    <cellStyle name="60% - Акцент6 31" xfId="2658"/>
    <cellStyle name="60% - Акцент6 31 2" xfId="2659"/>
    <cellStyle name="60% - Акцент6 31 3" xfId="2660"/>
    <cellStyle name="60% - Акцент6 31 4" xfId="2661"/>
    <cellStyle name="60% - Акцент6 31_ИД106142010 ДО 17.09.14" xfId="2662"/>
    <cellStyle name="60% - Акцент6 32" xfId="2663"/>
    <cellStyle name="60% - Акцент6 32 2" xfId="2664"/>
    <cellStyle name="60% - Акцент6 32 3" xfId="2665"/>
    <cellStyle name="60% - Акцент6 32 4" xfId="2666"/>
    <cellStyle name="60% - Акцент6 32_ИД106142010 ДО 17.09.14" xfId="2667"/>
    <cellStyle name="60% - Акцент6 33" xfId="2668"/>
    <cellStyle name="60% - Акцент6 33 2" xfId="2669"/>
    <cellStyle name="60% - Акцент6 33 3" xfId="2670"/>
    <cellStyle name="60% - Акцент6 33 4" xfId="2671"/>
    <cellStyle name="60% - Акцент6 33_ИД106142010 ДО 17.09.14" xfId="2672"/>
    <cellStyle name="60% - Акцент6 34" xfId="2673"/>
    <cellStyle name="60% - Акцент6 34 2" xfId="2674"/>
    <cellStyle name="60% - Акцент6 34 3" xfId="2675"/>
    <cellStyle name="60% - Акцент6 34 4" xfId="2676"/>
    <cellStyle name="60% - Акцент6 34_ИД106142010 ДО 17.09.14" xfId="2677"/>
    <cellStyle name="60% - Акцент6 35" xfId="2678"/>
    <cellStyle name="60% - Акцент6 35 2" xfId="2679"/>
    <cellStyle name="60% - Акцент6 35 3" xfId="2680"/>
    <cellStyle name="60% - Акцент6 35 4" xfId="2681"/>
    <cellStyle name="60% - Акцент6 35_ИД106142010 ДО 17.09.14" xfId="2682"/>
    <cellStyle name="60% - Акцент6 36" xfId="2683"/>
    <cellStyle name="60% - Акцент6 36 2" xfId="2684"/>
    <cellStyle name="60% - Акцент6 36 3" xfId="2685"/>
    <cellStyle name="60% - Акцент6 36 4" xfId="2686"/>
    <cellStyle name="60% - Акцент6 36_ИД106142010 ДО 17.09.14" xfId="2687"/>
    <cellStyle name="60% - Акцент6 37" xfId="2688"/>
    <cellStyle name="60% - Акцент6 37 2" xfId="2689"/>
    <cellStyle name="60% - Акцент6 37 3" xfId="2690"/>
    <cellStyle name="60% - Акцент6 37 4" xfId="2691"/>
    <cellStyle name="60% - Акцент6 37_ИД106142010 ДО 17.09.14" xfId="2692"/>
    <cellStyle name="60% - Акцент6 38" xfId="2693"/>
    <cellStyle name="60% - Акцент6 38 2" xfId="2694"/>
    <cellStyle name="60% - Акцент6 38 3" xfId="2695"/>
    <cellStyle name="60% - Акцент6 38 4" xfId="2696"/>
    <cellStyle name="60% - Акцент6 38_ИД106142010 ДО 17.09.14" xfId="2697"/>
    <cellStyle name="60% - Акцент6 39" xfId="2698"/>
    <cellStyle name="60% - Акцент6 39 2" xfId="2699"/>
    <cellStyle name="60% - Акцент6 39 3" xfId="2700"/>
    <cellStyle name="60% - Акцент6 39 4" xfId="2701"/>
    <cellStyle name="60% - Акцент6 39_ИД106142010 ДО 17.09.14" xfId="2702"/>
    <cellStyle name="60% - Акцент6 4" xfId="2703"/>
    <cellStyle name="60% - Акцент6 40" xfId="2704"/>
    <cellStyle name="60% - Акцент6 40 2" xfId="2705"/>
    <cellStyle name="60% - Акцент6 40 3" xfId="2706"/>
    <cellStyle name="60% - Акцент6 40 4" xfId="2707"/>
    <cellStyle name="60% - Акцент6 40_ИД106142010 ДО 17.09.14" xfId="2708"/>
    <cellStyle name="60% - Акцент6 41" xfId="2709"/>
    <cellStyle name="60% - Акцент6 41 2" xfId="2710"/>
    <cellStyle name="60% - Акцент6 41 3" xfId="2711"/>
    <cellStyle name="60% - Акцент6 41 4" xfId="2712"/>
    <cellStyle name="60% - Акцент6 41_ИД106142010 ДО 17.09.14" xfId="2713"/>
    <cellStyle name="60% - Акцент6 42" xfId="2714"/>
    <cellStyle name="60% - Акцент6 42 2" xfId="2715"/>
    <cellStyle name="60% - Акцент6 42 3" xfId="2716"/>
    <cellStyle name="60% - Акцент6 42 4" xfId="2717"/>
    <cellStyle name="60% - Акцент6 42_ИД106142010 ДО 17.09.14" xfId="2718"/>
    <cellStyle name="60% - Акцент6 43" xfId="2719"/>
    <cellStyle name="60% - Акцент6 43 2" xfId="2720"/>
    <cellStyle name="60% - Акцент6 43 3" xfId="2721"/>
    <cellStyle name="60% - Акцент6 43 4" xfId="2722"/>
    <cellStyle name="60% - Акцент6 43_ИД106142010 ДО 17.09.14" xfId="2723"/>
    <cellStyle name="60% - Акцент6 44" xfId="2724"/>
    <cellStyle name="60% - Акцент6 44 2" xfId="2725"/>
    <cellStyle name="60% - Акцент6 44 3" xfId="2726"/>
    <cellStyle name="60% - Акцент6 44 4" xfId="2727"/>
    <cellStyle name="60% - Акцент6 44_ИД106142010 ДО 17.09.14" xfId="2728"/>
    <cellStyle name="60% - Акцент6 45" xfId="2729"/>
    <cellStyle name="60% - Акцент6 45 2" xfId="2730"/>
    <cellStyle name="60% - Акцент6 45 3" xfId="2731"/>
    <cellStyle name="60% - Акцент6 45 4" xfId="2732"/>
    <cellStyle name="60% - Акцент6 45_ИД106142010 ДО 17.09.14" xfId="2733"/>
    <cellStyle name="60% - Акцент6 46" xfId="2734"/>
    <cellStyle name="60% - Акцент6 46 2" xfId="2735"/>
    <cellStyle name="60% - Акцент6 46 3" xfId="2736"/>
    <cellStyle name="60% - Акцент6 46 4" xfId="2737"/>
    <cellStyle name="60% - Акцент6 46_ИД106142010 ДО 17.09.14" xfId="2738"/>
    <cellStyle name="60% - Акцент6 47" xfId="2739"/>
    <cellStyle name="60% - Акцент6 47 2" xfId="2740"/>
    <cellStyle name="60% - Акцент6 47 3" xfId="2741"/>
    <cellStyle name="60% - Акцент6 47 4" xfId="2742"/>
    <cellStyle name="60% - Акцент6 47_ИД106142010 ДО 17.09.14" xfId="2743"/>
    <cellStyle name="60% - Акцент6 48" xfId="2744"/>
    <cellStyle name="60% - Акцент6 48 2" xfId="2745"/>
    <cellStyle name="60% - Акцент6 48 3" xfId="2746"/>
    <cellStyle name="60% - Акцент6 48 4" xfId="2747"/>
    <cellStyle name="60% - Акцент6 48_ИД106142010 ДО 17.09.14" xfId="2748"/>
    <cellStyle name="60% - Акцент6 49" xfId="2749"/>
    <cellStyle name="60% - Акцент6 49 2" xfId="2750"/>
    <cellStyle name="60% - Акцент6 49 3" xfId="2751"/>
    <cellStyle name="60% - Акцент6 49 4" xfId="2752"/>
    <cellStyle name="60% - Акцент6 49_ИД106142010 ДО 17.09.14" xfId="2753"/>
    <cellStyle name="60% - Акцент6 5" xfId="2754"/>
    <cellStyle name="60% - Акцент6 50" xfId="2755"/>
    <cellStyle name="60% - Акцент6 50 2" xfId="2756"/>
    <cellStyle name="60% - Акцент6 50 3" xfId="4109"/>
    <cellStyle name="60% - Акцент6 50 4" xfId="4110"/>
    <cellStyle name="60% - Акцент6 50_ИД106142010 ДО 17.09.14" xfId="2757"/>
    <cellStyle name="60% - Акцент6 51" xfId="2758"/>
    <cellStyle name="60% - Акцент6 51 2" xfId="2759"/>
    <cellStyle name="60% - Акцент6 51 3" xfId="4111"/>
    <cellStyle name="60% - Акцент6 51 4" xfId="4112"/>
    <cellStyle name="60% - Акцент6 51_ИД106142010 ДО 17.09.14" xfId="2760"/>
    <cellStyle name="60% - Акцент6 52" xfId="2761"/>
    <cellStyle name="60% - Акцент6 52 2" xfId="2762"/>
    <cellStyle name="60% - Акцент6 52 3" xfId="4113"/>
    <cellStyle name="60% - Акцент6 52 4" xfId="4114"/>
    <cellStyle name="60% - Акцент6 52_ИД106142010 ДО 17.09.14" xfId="2763"/>
    <cellStyle name="60% - Акцент6 53" xfId="2764"/>
    <cellStyle name="60% - Акцент6 53 2" xfId="2765"/>
    <cellStyle name="60% - Акцент6 53 3" xfId="4115"/>
    <cellStyle name="60% - Акцент6 53 4" xfId="4116"/>
    <cellStyle name="60% - Акцент6 53_ИД106142010 ДО 17.09.14" xfId="2766"/>
    <cellStyle name="60% - Акцент6 54" xfId="2767"/>
    <cellStyle name="60% - Акцент6 54 2" xfId="2768"/>
    <cellStyle name="60% - Акцент6 54 3" xfId="4117"/>
    <cellStyle name="60% - Акцент6 54 4" xfId="4118"/>
    <cellStyle name="60% - Акцент6 54_ИД106142010 ДО 17.09.14" xfId="2769"/>
    <cellStyle name="60% - Акцент6 55" xfId="2770"/>
    <cellStyle name="60% - Акцент6 55 2" xfId="2771"/>
    <cellStyle name="60% - Акцент6 55 3" xfId="4119"/>
    <cellStyle name="60% - Акцент6 55 4" xfId="4120"/>
    <cellStyle name="60% - Акцент6 55_ИД106142010 ДО 17.09.14" xfId="2772"/>
    <cellStyle name="60% - Акцент6 56" xfId="2773"/>
    <cellStyle name="60% - Акцент6 56 2" xfId="2774"/>
    <cellStyle name="60% - Акцент6 56 3" xfId="4121"/>
    <cellStyle name="60% - Акцент6 56 4" xfId="4122"/>
    <cellStyle name="60% - Акцент6 56_ИД106142010 ДО 17.09.14" xfId="2775"/>
    <cellStyle name="60% - Акцент6 57" xfId="2776"/>
    <cellStyle name="60% - Акцент6 57 2" xfId="2777"/>
    <cellStyle name="60% - Акцент6 57 3" xfId="4123"/>
    <cellStyle name="60% - Акцент6 57 4" xfId="4124"/>
    <cellStyle name="60% - Акцент6 57_ИД106142010 ДО 17.09.14" xfId="2778"/>
    <cellStyle name="60% - Акцент6 58" xfId="2779"/>
    <cellStyle name="60% - Акцент6 58 2" xfId="2780"/>
    <cellStyle name="60% - Акцент6 58 3" xfId="4125"/>
    <cellStyle name="60% - Акцент6 58 4" xfId="4126"/>
    <cellStyle name="60% - Акцент6 58_ИД106142010 ДО 17.09.14" xfId="2781"/>
    <cellStyle name="60% - Акцент6 59" xfId="2782"/>
    <cellStyle name="60% - Акцент6 59 2" xfId="2783"/>
    <cellStyle name="60% - Акцент6 59 3" xfId="4127"/>
    <cellStyle name="60% - Акцент6 59 4" xfId="4128"/>
    <cellStyle name="60% - Акцент6 59_ИД106142010 ДО 17.09.14" xfId="2784"/>
    <cellStyle name="60% - Акцент6 6" xfId="2785"/>
    <cellStyle name="60% - Акцент6 60" xfId="2786"/>
    <cellStyle name="60% - Акцент6 60 2" xfId="2787"/>
    <cellStyle name="60% - Акцент6 60 3" xfId="4129"/>
    <cellStyle name="60% - Акцент6 60 4" xfId="4130"/>
    <cellStyle name="60% - Акцент6 60_ИД106142010 ДО 17.09.14" xfId="2788"/>
    <cellStyle name="60% - Акцент6 61" xfId="2789"/>
    <cellStyle name="60% - Акцент6 61 2" xfId="2790"/>
    <cellStyle name="60% - Акцент6 61 3" xfId="4131"/>
    <cellStyle name="60% - Акцент6 61 4" xfId="4132"/>
    <cellStyle name="60% - Акцент6 61_ИД106142010 ДО 17.09.14" xfId="2791"/>
    <cellStyle name="60% - Акцент6 62" xfId="2792"/>
    <cellStyle name="60% - Акцент6 62 2" xfId="2793"/>
    <cellStyle name="60% - Акцент6 62 3" xfId="4133"/>
    <cellStyle name="60% - Акцент6 62 4" xfId="4134"/>
    <cellStyle name="60% - Акцент6 62_ИД106142010 ДО 17.09.14" xfId="2794"/>
    <cellStyle name="60% - Акцент6 63" xfId="2795"/>
    <cellStyle name="60% - Акцент6 63 2" xfId="2796"/>
    <cellStyle name="60% - Акцент6 63 3" xfId="4135"/>
    <cellStyle name="60% - Акцент6 63 4" xfId="4136"/>
    <cellStyle name="60% - Акцент6 63_ИД106142010 ДО 17.09.14" xfId="2797"/>
    <cellStyle name="60% - Акцент6 64" xfId="2798"/>
    <cellStyle name="60% - Акцент6 64 2" xfId="2799"/>
    <cellStyle name="60% - Акцент6 64 3" xfId="4137"/>
    <cellStyle name="60% - Акцент6 64 4" xfId="4138"/>
    <cellStyle name="60% - Акцент6 64_ИД106142010 ДО 17.09.14" xfId="2800"/>
    <cellStyle name="60% - Акцент6 65" xfId="2801"/>
    <cellStyle name="60% - Акцент6 65 2" xfId="2802"/>
    <cellStyle name="60% - Акцент6 65 3" xfId="4139"/>
    <cellStyle name="60% - Акцент6 65 4" xfId="4140"/>
    <cellStyle name="60% - Акцент6 65_ИД106142010 ДО 17.09.14" xfId="2803"/>
    <cellStyle name="60% - Акцент6 66" xfId="2804"/>
    <cellStyle name="60% - Акцент6 66 2" xfId="2805"/>
    <cellStyle name="60% - Акцент6 66 3" xfId="4141"/>
    <cellStyle name="60% - Акцент6 66 4" xfId="4142"/>
    <cellStyle name="60% - Акцент6 67" xfId="2806"/>
    <cellStyle name="60% - Акцент6 67 2" xfId="2807"/>
    <cellStyle name="60% - Акцент6 67 3" xfId="4143"/>
    <cellStyle name="60% - Акцент6 67 4" xfId="4144"/>
    <cellStyle name="60% - Акцент6 68" xfId="2808"/>
    <cellStyle name="60% - Акцент6 68 2" xfId="2809"/>
    <cellStyle name="60% - Акцент6 68 3" xfId="4145"/>
    <cellStyle name="60% - Акцент6 68 4" xfId="4146"/>
    <cellStyle name="60% - Акцент6 69" xfId="2810"/>
    <cellStyle name="60% - Акцент6 69 2" xfId="2811"/>
    <cellStyle name="60% - Акцент6 69 3" xfId="4147"/>
    <cellStyle name="60% - Акцент6 69 4" xfId="4148"/>
    <cellStyle name="60% - Акцент6 7" xfId="2812"/>
    <cellStyle name="60% - Акцент6 70" xfId="2813"/>
    <cellStyle name="60% - Акцент6 70 2" xfId="2814"/>
    <cellStyle name="60% - Акцент6 70 3" xfId="4149"/>
    <cellStyle name="60% - Акцент6 70 4" xfId="4150"/>
    <cellStyle name="60% - Акцент6 71" xfId="2815"/>
    <cellStyle name="60% - Акцент6 71 2" xfId="2816"/>
    <cellStyle name="60% - Акцент6 71 3" xfId="4151"/>
    <cellStyle name="60% - Акцент6 71 4" xfId="4152"/>
    <cellStyle name="60% - Акцент6 72" xfId="2817"/>
    <cellStyle name="60% - Акцент6 72 2" xfId="2818"/>
    <cellStyle name="60% - Акцент6 72 3" xfId="4153"/>
    <cellStyle name="60% - Акцент6 72 4" xfId="4154"/>
    <cellStyle name="60% - Акцент6 73" xfId="2819"/>
    <cellStyle name="60% - Акцент6 73 2" xfId="2820"/>
    <cellStyle name="60% - Акцент6 73 3" xfId="4155"/>
    <cellStyle name="60% - Акцент6 73 4" xfId="4156"/>
    <cellStyle name="60% - Акцент6 74" xfId="2821"/>
    <cellStyle name="60% - Акцент6 74 2" xfId="2822"/>
    <cellStyle name="60% - Акцент6 74 3" xfId="4157"/>
    <cellStyle name="60% - Акцент6 74 4" xfId="4158"/>
    <cellStyle name="60% - Акцент6 75" xfId="2823"/>
    <cellStyle name="60% - Акцент6 75 2" xfId="2824"/>
    <cellStyle name="60% - Акцент6 75 3" xfId="4159"/>
    <cellStyle name="60% - Акцент6 75 4" xfId="4160"/>
    <cellStyle name="60% - Акцент6 76" xfId="2825"/>
    <cellStyle name="60% - Акцент6 76 2" xfId="2826"/>
    <cellStyle name="60% - Акцент6 76 3" xfId="4161"/>
    <cellStyle name="60% - Акцент6 76 4" xfId="4162"/>
    <cellStyle name="60% - Акцент6 77" xfId="2827"/>
    <cellStyle name="60% - Акцент6 77 2" xfId="2828"/>
    <cellStyle name="60% - Акцент6 77 3" xfId="4163"/>
    <cellStyle name="60% - Акцент6 77 4" xfId="4164"/>
    <cellStyle name="60% - Акцент6 78" xfId="2829"/>
    <cellStyle name="60% - Акцент6 78 2" xfId="2830"/>
    <cellStyle name="60% - Акцент6 78 3" xfId="4165"/>
    <cellStyle name="60% - Акцент6 78 4" xfId="4166"/>
    <cellStyle name="60% - Акцент6 79" xfId="2831"/>
    <cellStyle name="60% - Акцент6 79 2" xfId="2832"/>
    <cellStyle name="60% - Акцент6 79 3" xfId="4167"/>
    <cellStyle name="60% - Акцент6 79 4" xfId="4168"/>
    <cellStyle name="60% - Акцент6 8" xfId="2833"/>
    <cellStyle name="60% - Акцент6 80" xfId="2834"/>
    <cellStyle name="60% - Акцент6 80 2" xfId="2835"/>
    <cellStyle name="60% - Акцент6 80 3" xfId="4169"/>
    <cellStyle name="60% - Акцент6 80 4" xfId="4170"/>
    <cellStyle name="60% - Акцент6 81" xfId="2836"/>
    <cellStyle name="60% - Акцент6 81 2" xfId="2837"/>
    <cellStyle name="60% - Акцент6 81 3" xfId="4171"/>
    <cellStyle name="60% - Акцент6 81 4" xfId="4172"/>
    <cellStyle name="60% - Акцент6 82" xfId="2838"/>
    <cellStyle name="60% - Акцент6 82 2" xfId="2839"/>
    <cellStyle name="60% - Акцент6 82 3" xfId="4173"/>
    <cellStyle name="60% - Акцент6 82 4" xfId="4174"/>
    <cellStyle name="60% - Акцент6 83" xfId="2840"/>
    <cellStyle name="60% - Акцент6 83 2" xfId="2841"/>
    <cellStyle name="60% - Акцент6 83 3" xfId="4175"/>
    <cellStyle name="60% - Акцент6 83 4" xfId="4176"/>
    <cellStyle name="60% - Акцент6 84" xfId="2842"/>
    <cellStyle name="60% - Акцент6 84 2" xfId="2843"/>
    <cellStyle name="60% - Акцент6 84 3" xfId="4177"/>
    <cellStyle name="60% - Акцент6 84 4" xfId="4178"/>
    <cellStyle name="60% - Акцент6 85" xfId="2844"/>
    <cellStyle name="60% - Акцент6 85 2" xfId="2845"/>
    <cellStyle name="60% - Акцент6 85 3" xfId="4179"/>
    <cellStyle name="60% - Акцент6 85 4" xfId="4180"/>
    <cellStyle name="60% - Акцент6 86" xfId="2846"/>
    <cellStyle name="60% - Акцент6 86 2" xfId="2847"/>
    <cellStyle name="60% - Акцент6 86 3" xfId="4181"/>
    <cellStyle name="60% - Акцент6 86 4" xfId="4182"/>
    <cellStyle name="60% - Акцент6 87" xfId="2848"/>
    <cellStyle name="60% - Акцент6 87 2" xfId="2849"/>
    <cellStyle name="60% - Акцент6 87 3" xfId="4183"/>
    <cellStyle name="60% - Акцент6 87 4" xfId="4184"/>
    <cellStyle name="60% - Акцент6 88" xfId="2850"/>
    <cellStyle name="60% - Акцент6 88 2" xfId="2851"/>
    <cellStyle name="60% - Акцент6 88 3" xfId="4185"/>
    <cellStyle name="60% - Акцент6 88 4" xfId="4186"/>
    <cellStyle name="60% - Акцент6 89" xfId="2852"/>
    <cellStyle name="60% - Акцент6 89 2" xfId="2853"/>
    <cellStyle name="60% - Акцент6 89 3" xfId="4187"/>
    <cellStyle name="60% - Акцент6 89 4" xfId="4188"/>
    <cellStyle name="60% - Акцент6 9" xfId="2854"/>
    <cellStyle name="60% - Акцент6 90" xfId="2855"/>
    <cellStyle name="60% - Акцент6 90 2" xfId="2856"/>
    <cellStyle name="60% - Акцент6 90 3" xfId="4189"/>
    <cellStyle name="60% - Акцент6 90 4" xfId="4190"/>
    <cellStyle name="60% - Акцент6 91" xfId="2857"/>
    <cellStyle name="60% - Акцент6 91 2" xfId="2858"/>
    <cellStyle name="60% - Акцент6 91 3" xfId="4191"/>
    <cellStyle name="60% - Акцент6 91 4" xfId="4192"/>
    <cellStyle name="60% - Акцент6 92" xfId="2859"/>
    <cellStyle name="60% - Акцент6 92 2" xfId="2860"/>
    <cellStyle name="60% - Акцент6 92 3" xfId="4193"/>
    <cellStyle name="60% - Акцент6 92 4" xfId="4194"/>
    <cellStyle name="60% - Акцент6 93" xfId="2861"/>
    <cellStyle name="60% - Акцент6 93 2" xfId="2862"/>
    <cellStyle name="60% - Акцент6 93 3" xfId="4195"/>
    <cellStyle name="60% - Акцент6 93 4" xfId="4196"/>
    <cellStyle name="60% - Акцент6 94" xfId="2863"/>
    <cellStyle name="60% - Акцент6 94 2" xfId="2864"/>
    <cellStyle name="60% - Акцент6 94 3" xfId="4197"/>
    <cellStyle name="60% - Акцент6 94 4" xfId="4198"/>
    <cellStyle name="60% - Акцент6 95" xfId="2865"/>
    <cellStyle name="60% - Акцент6 95 2" xfId="2866"/>
    <cellStyle name="60% - Акцент6 96" xfId="2867"/>
    <cellStyle name="60% - Акцент6 96 2" xfId="2868"/>
    <cellStyle name="60% - Акцент6 97" xfId="2869"/>
    <cellStyle name="60% - Акцент6 97 2" xfId="2870"/>
    <cellStyle name="60% - Акцент6 98" xfId="2871"/>
    <cellStyle name="60% - Акцент6 98 2" xfId="2872"/>
    <cellStyle name="60% - Акцент6 99" xfId="2873"/>
    <cellStyle name="60% - Акцент6 99 2" xfId="2874"/>
    <cellStyle name="Accent1" xfId="2875"/>
    <cellStyle name="Accent2" xfId="2876"/>
    <cellStyle name="Accent3" xfId="2877"/>
    <cellStyle name="Accent4" xfId="2878"/>
    <cellStyle name="Accent5" xfId="2879"/>
    <cellStyle name="Accent6" xfId="2880"/>
    <cellStyle name="Bad" xfId="2881"/>
    <cellStyle name="Calculation" xfId="2882"/>
    <cellStyle name="Check Cell" xfId="2883"/>
    <cellStyle name="Explanatory Text" xfId="2884"/>
    <cellStyle name="Good" xfId="2885"/>
    <cellStyle name="Heading 1" xfId="2886"/>
    <cellStyle name="Heading 2" xfId="2887"/>
    <cellStyle name="Heading 3" xfId="2888"/>
    <cellStyle name="Heading 4" xfId="2889"/>
    <cellStyle name="Input" xfId="2890"/>
    <cellStyle name="Linked Cell" xfId="2891"/>
    <cellStyle name="Neutral" xfId="2892"/>
    <cellStyle name="Note" xfId="2893"/>
    <cellStyle name="Output" xfId="2894"/>
    <cellStyle name="Title" xfId="2895"/>
    <cellStyle name="Total" xfId="2896"/>
    <cellStyle name="Warning Text" xfId="2897"/>
    <cellStyle name="Акцент1" xfId="2898" builtinId="29" customBuiltin="1"/>
    <cellStyle name="Акцент1 2" xfId="2899"/>
    <cellStyle name="Акцент1 3" xfId="2900"/>
    <cellStyle name="Акцент2" xfId="2901" builtinId="33" customBuiltin="1"/>
    <cellStyle name="Акцент2 2" xfId="2902"/>
    <cellStyle name="Акцент2 3" xfId="2903"/>
    <cellStyle name="Акцент3" xfId="2904" builtinId="37" customBuiltin="1"/>
    <cellStyle name="Акцент3 2" xfId="2905"/>
    <cellStyle name="Акцент3 3" xfId="2906"/>
    <cellStyle name="Акцент4" xfId="2907" builtinId="41" customBuiltin="1"/>
    <cellStyle name="Акцент4 2" xfId="2908"/>
    <cellStyle name="Акцент4 3" xfId="2909"/>
    <cellStyle name="Акцент5" xfId="2910" builtinId="45" customBuiltin="1"/>
    <cellStyle name="Акцент5 2" xfId="2911"/>
    <cellStyle name="Акцент5 3" xfId="2912"/>
    <cellStyle name="Акцент6" xfId="2913" builtinId="49" customBuiltin="1"/>
    <cellStyle name="Акцент6 2" xfId="2914"/>
    <cellStyle name="Акцент6 3" xfId="2915"/>
    <cellStyle name="Ввод " xfId="2916" builtinId="20" customBuiltin="1"/>
    <cellStyle name="Ввод  2" xfId="2917"/>
    <cellStyle name="Ввод  3" xfId="2918"/>
    <cellStyle name="Вывод" xfId="2919" builtinId="21" customBuiltin="1"/>
    <cellStyle name="Вывод 2" xfId="2920"/>
    <cellStyle name="Вывод 3" xfId="2921"/>
    <cellStyle name="Вычисление" xfId="2922" builtinId="22" customBuiltin="1"/>
    <cellStyle name="Вычисление 2" xfId="2923"/>
    <cellStyle name="Вычисление 3" xfId="2924"/>
    <cellStyle name="Денежный 10" xfId="2925"/>
    <cellStyle name="Денежный 11" xfId="2926"/>
    <cellStyle name="Денежный 12" xfId="2927"/>
    <cellStyle name="Денежный 13" xfId="2928"/>
    <cellStyle name="Денежный 14" xfId="2929"/>
    <cellStyle name="Денежный 15" xfId="2930"/>
    <cellStyle name="Денежный 16" xfId="2931"/>
    <cellStyle name="Денежный 17" xfId="2932"/>
    <cellStyle name="Денежный 18" xfId="2933"/>
    <cellStyle name="Денежный 18 2" xfId="2934"/>
    <cellStyle name="Денежный 18 3" xfId="2935"/>
    <cellStyle name="Денежный 18 4" xfId="2936"/>
    <cellStyle name="Денежный 19" xfId="2937"/>
    <cellStyle name="Денежный 19 2" xfId="2938"/>
    <cellStyle name="Денежный 19 3" xfId="2939"/>
    <cellStyle name="Денежный 19 4" xfId="2940"/>
    <cellStyle name="Денежный 2" xfId="2941"/>
    <cellStyle name="Денежный 2 2" xfId="2942"/>
    <cellStyle name="Денежный 20" xfId="2943"/>
    <cellStyle name="Денежный 20 2" xfId="2944"/>
    <cellStyle name="Денежный 20 3" xfId="2945"/>
    <cellStyle name="Денежный 20 4" xfId="2946"/>
    <cellStyle name="Денежный 3" xfId="2947"/>
    <cellStyle name="Денежный 3 2" xfId="2948"/>
    <cellStyle name="Денежный 4" xfId="2949"/>
    <cellStyle name="Денежный 5" xfId="2950"/>
    <cellStyle name="Денежный 6" xfId="2951"/>
    <cellStyle name="Денежный 7" xfId="2952"/>
    <cellStyle name="Денежный 8" xfId="2953"/>
    <cellStyle name="Денежный 9" xfId="2954"/>
    <cellStyle name="Заголовок 1" xfId="2955" builtinId="16" customBuiltin="1"/>
    <cellStyle name="Заголовок 1 2" xfId="2956"/>
    <cellStyle name="Заголовок 1 3" xfId="2957"/>
    <cellStyle name="Заголовок 2" xfId="2958" builtinId="17" customBuiltin="1"/>
    <cellStyle name="Заголовок 2 2" xfId="2959"/>
    <cellStyle name="Заголовок 2 3" xfId="2960"/>
    <cellStyle name="Заголовок 3" xfId="2961" builtinId="18" customBuiltin="1"/>
    <cellStyle name="Заголовок 3 2" xfId="2962"/>
    <cellStyle name="Заголовок 3 3" xfId="2963"/>
    <cellStyle name="Заголовок 4" xfId="2964" builtinId="19" customBuiltin="1"/>
    <cellStyle name="Заголовок 4 2" xfId="2965"/>
    <cellStyle name="Заголовок 4 3" xfId="2966"/>
    <cellStyle name="Итог" xfId="2967" builtinId="25" customBuiltin="1"/>
    <cellStyle name="Итог 2" xfId="2968"/>
    <cellStyle name="Итог 3" xfId="2969"/>
    <cellStyle name="Контрольная ячейка" xfId="2970" builtinId="23" customBuiltin="1"/>
    <cellStyle name="Контрольная ячейка 2" xfId="2971"/>
    <cellStyle name="Контрольная ячейка 3" xfId="2972"/>
    <cellStyle name="Название" xfId="2973" builtinId="15" customBuiltin="1"/>
    <cellStyle name="Название 2" xfId="2974"/>
    <cellStyle name="Название 3" xfId="2975"/>
    <cellStyle name="Название 3 2" xfId="2976"/>
    <cellStyle name="Название 4" xfId="4199"/>
    <cellStyle name="Нейтральный" xfId="2977" builtinId="28" customBuiltin="1"/>
    <cellStyle name="Нейтральный 2" xfId="2978"/>
    <cellStyle name="Нейтральный 3" xfId="2979"/>
    <cellStyle name="Обычный" xfId="0" builtinId="0"/>
    <cellStyle name="Обычный 10" xfId="2980"/>
    <cellStyle name="Обычный 11" xfId="2981"/>
    <cellStyle name="Обычный 12" xfId="2982"/>
    <cellStyle name="Обычный 13" xfId="2983"/>
    <cellStyle name="Обычный 14" xfId="2984"/>
    <cellStyle name="Обычный 15" xfId="2985"/>
    <cellStyle name="Обычный 16" xfId="2986"/>
    <cellStyle name="Обычный 17" xfId="2987"/>
    <cellStyle name="Обычный 18" xfId="2988"/>
    <cellStyle name="Обычный 19" xfId="2989"/>
    <cellStyle name="Обычный 2" xfId="2990"/>
    <cellStyle name="Обычный 2 2" xfId="2991"/>
    <cellStyle name="Обычный 2 3" xfId="2992"/>
    <cellStyle name="Обычный 20" xfId="2993"/>
    <cellStyle name="Обычный 21" xfId="2994"/>
    <cellStyle name="Обычный 22" xfId="2995"/>
    <cellStyle name="Обычный 23" xfId="2996"/>
    <cellStyle name="Обычный 24" xfId="2997"/>
    <cellStyle name="Обычный 24 2" xfId="2998"/>
    <cellStyle name="Обычный 24 3" xfId="2999"/>
    <cellStyle name="Обычный 24 3 2" xfId="4200"/>
    <cellStyle name="Обычный 25" xfId="3000"/>
    <cellStyle name="Обычный 26" xfId="3001"/>
    <cellStyle name="Обычный 27" xfId="3002"/>
    <cellStyle name="Обычный 28" xfId="3003"/>
    <cellStyle name="Обычный 29" xfId="3004"/>
    <cellStyle name="Обычный 3" xfId="3005"/>
    <cellStyle name="Обычный 30" xfId="3006"/>
    <cellStyle name="Обычный 31" xfId="3007"/>
    <cellStyle name="Обычный 32" xfId="3008"/>
    <cellStyle name="Обычный 33" xfId="3009"/>
    <cellStyle name="Обычный 34" xfId="3010"/>
    <cellStyle name="Обычный 35" xfId="3011"/>
    <cellStyle name="Обычный 36" xfId="3012"/>
    <cellStyle name="Обычный 37" xfId="3013"/>
    <cellStyle name="Обычный 37 2" xfId="3014"/>
    <cellStyle name="Обычный 37_ИД287146010" xfId="3015"/>
    <cellStyle name="Обычный 38" xfId="3016"/>
    <cellStyle name="Обычный 39" xfId="3017"/>
    <cellStyle name="Обычный 4" xfId="3018"/>
    <cellStyle name="Обычный 40" xfId="3019"/>
    <cellStyle name="Обычный 41" xfId="3020"/>
    <cellStyle name="Обычный 42" xfId="3021"/>
    <cellStyle name="Обычный 43" xfId="3022"/>
    <cellStyle name="Обычный 44" xfId="3023"/>
    <cellStyle name="Обычный 45" xfId="3024"/>
    <cellStyle name="Обычный 46" xfId="3025"/>
    <cellStyle name="Обычный 47" xfId="3026"/>
    <cellStyle name="Обычный 48" xfId="3027"/>
    <cellStyle name="Обычный 49" xfId="3028"/>
    <cellStyle name="Обычный 5" xfId="3029"/>
    <cellStyle name="Обычный 50" xfId="3030"/>
    <cellStyle name="Обычный 51" xfId="3031"/>
    <cellStyle name="Обычный 52" xfId="3032"/>
    <cellStyle name="Обычный 53" xfId="3033"/>
    <cellStyle name="Обычный 54" xfId="3034"/>
    <cellStyle name="Обычный 55" xfId="3035"/>
    <cellStyle name="Обычный 55 2" xfId="4201"/>
    <cellStyle name="Обычный 55 3" xfId="4202"/>
    <cellStyle name="Обычный 55 4" xfId="4203"/>
    <cellStyle name="Обычный 56" xfId="3036"/>
    <cellStyle name="Обычный 57" xfId="3037"/>
    <cellStyle name="Обычный 58" xfId="3038"/>
    <cellStyle name="Обычный 59" xfId="3039"/>
    <cellStyle name="Обычный 6" xfId="3040"/>
    <cellStyle name="Обычный 60" xfId="3041"/>
    <cellStyle name="Обычный 61" xfId="3042"/>
    <cellStyle name="Обычный 62" xfId="3043"/>
    <cellStyle name="Обычный 63" xfId="3044"/>
    <cellStyle name="Обычный 64" xfId="3045"/>
    <cellStyle name="Обычный 64 2" xfId="4204"/>
    <cellStyle name="Обычный 65" xfId="3046"/>
    <cellStyle name="Обычный 66" xfId="3047"/>
    <cellStyle name="Обычный 67" xfId="3048"/>
    <cellStyle name="Обычный 68" xfId="3049"/>
    <cellStyle name="Обычный 69" xfId="3050"/>
    <cellStyle name="Обычный 69 10" xfId="4205"/>
    <cellStyle name="Обычный 69 2" xfId="4206"/>
    <cellStyle name="Обычный 69 3" xfId="4207"/>
    <cellStyle name="Обычный 69 4" xfId="4208"/>
    <cellStyle name="Обычный 69 5" xfId="4209"/>
    <cellStyle name="Обычный 69 6" xfId="4210"/>
    <cellStyle name="Обычный 69 7" xfId="4211"/>
    <cellStyle name="Обычный 69 8" xfId="4212"/>
    <cellStyle name="Обычный 69 9" xfId="4213"/>
    <cellStyle name="Обычный 7" xfId="3051"/>
    <cellStyle name="Обычный 70" xfId="3052"/>
    <cellStyle name="Обычный 71" xfId="3053"/>
    <cellStyle name="Обычный 72" xfId="3054"/>
    <cellStyle name="Обычный 73" xfId="3055"/>
    <cellStyle name="Обычный 74" xfId="3056"/>
    <cellStyle name="Обычный 75" xfId="3057"/>
    <cellStyle name="Обычный 76" xfId="4214"/>
    <cellStyle name="Обычный 77" xfId="4215"/>
    <cellStyle name="Обычный 8" xfId="3058"/>
    <cellStyle name="Обычный 9" xfId="3059"/>
    <cellStyle name="Обычный_245150013_vrmu" xfId="3060"/>
    <cellStyle name="Обычный_ИД1209013010САРЫКУЛЬСКАЯ ПОСЛЕ ЭКСПЕРТ" xfId="3061"/>
    <cellStyle name="Обычный_Лист1" xfId="3062"/>
    <cellStyle name="Обычный_Счет-фактура Экспертизе" xfId="3063"/>
    <cellStyle name="Плохой" xfId="3064" builtinId="27" customBuiltin="1"/>
    <cellStyle name="Плохой 2" xfId="3065"/>
    <cellStyle name="Плохой 3" xfId="3066"/>
    <cellStyle name="Пояснение" xfId="3067" builtinId="53" customBuiltin="1"/>
    <cellStyle name="Пояснение 2" xfId="3068"/>
    <cellStyle name="Пояснение 3" xfId="3069"/>
    <cellStyle name="Примечание" xfId="3070" builtinId="10" customBuiltin="1"/>
    <cellStyle name="Примечание 10" xfId="3071"/>
    <cellStyle name="Примечание 10 2" xfId="3072"/>
    <cellStyle name="Примечание 100" xfId="3073"/>
    <cellStyle name="Примечание 100 2" xfId="3074"/>
    <cellStyle name="Примечание 101" xfId="3075"/>
    <cellStyle name="Примечание 101 2" xfId="3076"/>
    <cellStyle name="Примечание 102" xfId="3077"/>
    <cellStyle name="Примечание 102 2" xfId="3078"/>
    <cellStyle name="Примечание 103" xfId="3079"/>
    <cellStyle name="Примечание 103 2" xfId="3080"/>
    <cellStyle name="Примечание 104" xfId="3081"/>
    <cellStyle name="Примечание 104 2" xfId="3082"/>
    <cellStyle name="Примечание 105" xfId="3083"/>
    <cellStyle name="Примечание 105 2" xfId="3084"/>
    <cellStyle name="Примечание 106" xfId="3085"/>
    <cellStyle name="Примечание 106 2" xfId="3086"/>
    <cellStyle name="Примечание 107" xfId="3087"/>
    <cellStyle name="Примечание 107 2" xfId="3088"/>
    <cellStyle name="Примечание 108" xfId="3089"/>
    <cellStyle name="Примечание 108 2" xfId="3090"/>
    <cellStyle name="Примечание 109" xfId="3091"/>
    <cellStyle name="Примечание 109 2" xfId="3092"/>
    <cellStyle name="Примечание 11" xfId="3093"/>
    <cellStyle name="Примечание 11 2" xfId="3094"/>
    <cellStyle name="Примечание 110" xfId="3095"/>
    <cellStyle name="Примечание 110 2" xfId="3096"/>
    <cellStyle name="Примечание 111" xfId="3097"/>
    <cellStyle name="Примечание 111 2" xfId="3098"/>
    <cellStyle name="Примечание 112" xfId="3099"/>
    <cellStyle name="Примечание 112 2" xfId="3100"/>
    <cellStyle name="Примечание 113" xfId="3101"/>
    <cellStyle name="Примечание 113 2" xfId="3102"/>
    <cellStyle name="Примечание 114" xfId="3103"/>
    <cellStyle name="Примечание 114 2" xfId="3104"/>
    <cellStyle name="Примечание 115" xfId="3105"/>
    <cellStyle name="Примечание 115 2" xfId="3106"/>
    <cellStyle name="Примечание 116" xfId="3107"/>
    <cellStyle name="Примечание 116 2" xfId="3108"/>
    <cellStyle name="Примечание 117" xfId="3109"/>
    <cellStyle name="Примечание 117 2" xfId="3110"/>
    <cellStyle name="Примечание 118" xfId="3111"/>
    <cellStyle name="Примечание 118 2" xfId="3112"/>
    <cellStyle name="Примечание 119" xfId="3113"/>
    <cellStyle name="Примечание 119 2" xfId="3114"/>
    <cellStyle name="Примечание 12" xfId="3115"/>
    <cellStyle name="Примечание 12 2" xfId="3116"/>
    <cellStyle name="Примечание 120" xfId="3117"/>
    <cellStyle name="Примечание 120 2" xfId="3118"/>
    <cellStyle name="Примечание 121" xfId="3119"/>
    <cellStyle name="Примечание 121 2" xfId="3120"/>
    <cellStyle name="Примечание 122" xfId="3121"/>
    <cellStyle name="Примечание 122 2" xfId="3122"/>
    <cellStyle name="Примечание 123" xfId="3123"/>
    <cellStyle name="Примечание 123 2" xfId="3124"/>
    <cellStyle name="Примечание 124" xfId="3125"/>
    <cellStyle name="Примечание 124 2" xfId="3126"/>
    <cellStyle name="Примечание 125" xfId="3127"/>
    <cellStyle name="Примечание 125 2" xfId="3128"/>
    <cellStyle name="Примечание 126" xfId="3129"/>
    <cellStyle name="Примечание 126 2" xfId="3130"/>
    <cellStyle name="Примечание 127" xfId="3131"/>
    <cellStyle name="Примечание 127 2" xfId="3132"/>
    <cellStyle name="Примечание 128" xfId="3133"/>
    <cellStyle name="Примечание 128 2" xfId="3134"/>
    <cellStyle name="Примечание 129" xfId="4216"/>
    <cellStyle name="Примечание 13" xfId="3135"/>
    <cellStyle name="Примечание 13 2" xfId="3136"/>
    <cellStyle name="Примечание 130" xfId="4217"/>
    <cellStyle name="Примечание 131" xfId="4218"/>
    <cellStyle name="Примечание 132" xfId="4219"/>
    <cellStyle name="Примечание 133" xfId="4220"/>
    <cellStyle name="Примечание 134" xfId="4221"/>
    <cellStyle name="Примечание 135" xfId="4222"/>
    <cellStyle name="Примечание 136" xfId="4223"/>
    <cellStyle name="Примечание 137" xfId="4224"/>
    <cellStyle name="Примечание 138" xfId="4225"/>
    <cellStyle name="Примечание 139" xfId="4226"/>
    <cellStyle name="Примечание 14" xfId="3137"/>
    <cellStyle name="Примечание 14 2" xfId="3138"/>
    <cellStyle name="Примечание 140" xfId="4227"/>
    <cellStyle name="Примечание 141" xfId="4228"/>
    <cellStyle name="Примечание 142" xfId="4229"/>
    <cellStyle name="Примечание 15" xfId="3139"/>
    <cellStyle name="Примечание 15 2" xfId="3140"/>
    <cellStyle name="Примечание 16" xfId="3141"/>
    <cellStyle name="Примечание 16 2" xfId="3142"/>
    <cellStyle name="Примечание 17" xfId="3143"/>
    <cellStyle name="Примечание 17 2" xfId="3144"/>
    <cellStyle name="Примечание 18" xfId="3145"/>
    <cellStyle name="Примечание 18 2" xfId="3146"/>
    <cellStyle name="Примечание 19" xfId="3147"/>
    <cellStyle name="Примечание 19 2" xfId="3148"/>
    <cellStyle name="Примечание 19 3" xfId="3149"/>
    <cellStyle name="Примечание 19 4" xfId="3150"/>
    <cellStyle name="Примечание 19 5" xfId="3151"/>
    <cellStyle name="Примечание 2" xfId="3152"/>
    <cellStyle name="Примечание 2 2" xfId="3153"/>
    <cellStyle name="Примечание 2 3" xfId="3154"/>
    <cellStyle name="Примечание 20" xfId="3155"/>
    <cellStyle name="Примечание 20 2" xfId="3156"/>
    <cellStyle name="Примечание 20 3" xfId="3157"/>
    <cellStyle name="Примечание 20 4" xfId="3158"/>
    <cellStyle name="Примечание 20 5" xfId="3159"/>
    <cellStyle name="Примечание 21" xfId="3160"/>
    <cellStyle name="Примечание 21 2" xfId="3161"/>
    <cellStyle name="Примечание 21 3" xfId="3162"/>
    <cellStyle name="Примечание 21 4" xfId="3163"/>
    <cellStyle name="Примечание 21 5" xfId="3164"/>
    <cellStyle name="Примечание 22" xfId="3165"/>
    <cellStyle name="Примечание 22 2" xfId="3166"/>
    <cellStyle name="Примечание 22 3" xfId="3167"/>
    <cellStyle name="Примечание 22 3 2" xfId="3168"/>
    <cellStyle name="Примечание 22 3 2 2" xfId="3169"/>
    <cellStyle name="Примечание 22 4" xfId="3170"/>
    <cellStyle name="Примечание 22 5" xfId="3171"/>
    <cellStyle name="Примечание 23" xfId="3172"/>
    <cellStyle name="Примечание 23 2" xfId="3173"/>
    <cellStyle name="Примечание 23 3" xfId="3174"/>
    <cellStyle name="Примечание 23 3 2" xfId="3175"/>
    <cellStyle name="Примечание 23 3 2 2" xfId="3176"/>
    <cellStyle name="Примечание 23 4" xfId="3177"/>
    <cellStyle name="Примечание 23 5" xfId="3178"/>
    <cellStyle name="Примечание 24" xfId="3179"/>
    <cellStyle name="Примечание 24 2" xfId="3180"/>
    <cellStyle name="Примечание 24 3" xfId="3181"/>
    <cellStyle name="Примечание 24 3 2" xfId="3182"/>
    <cellStyle name="Примечание 24 3 2 2" xfId="3183"/>
    <cellStyle name="Примечание 24 4" xfId="3184"/>
    <cellStyle name="Примечание 24 5" xfId="3185"/>
    <cellStyle name="Примечание 25" xfId="3186"/>
    <cellStyle name="Примечание 25 2" xfId="3187"/>
    <cellStyle name="Примечание 25 3" xfId="3188"/>
    <cellStyle name="Примечание 25 3 2" xfId="3189"/>
    <cellStyle name="Примечание 25 3 2 2" xfId="3190"/>
    <cellStyle name="Примечание 25 4" xfId="3191"/>
    <cellStyle name="Примечание 25 5" xfId="3192"/>
    <cellStyle name="Примечание 26" xfId="3193"/>
    <cellStyle name="Примечание 26 2" xfId="3194"/>
    <cellStyle name="Примечание 26 3" xfId="3195"/>
    <cellStyle name="Примечание 26 3 2" xfId="3196"/>
    <cellStyle name="Примечание 26 3 2 2" xfId="3197"/>
    <cellStyle name="Примечание 26 4" xfId="3198"/>
    <cellStyle name="Примечание 26 5" xfId="3199"/>
    <cellStyle name="Примечание 27" xfId="3200"/>
    <cellStyle name="Примечание 27 2" xfId="3201"/>
    <cellStyle name="Примечание 27 3" xfId="3202"/>
    <cellStyle name="Примечание 27 3 2" xfId="3203"/>
    <cellStyle name="Примечание 27 3 2 2" xfId="3204"/>
    <cellStyle name="Примечание 27 4" xfId="3205"/>
    <cellStyle name="Примечание 27 5" xfId="3206"/>
    <cellStyle name="Примечание 28" xfId="3207"/>
    <cellStyle name="Примечание 28 2" xfId="3208"/>
    <cellStyle name="Примечание 28 3" xfId="3209"/>
    <cellStyle name="Примечание 28 3 2" xfId="3210"/>
    <cellStyle name="Примечание 28 3 2 2" xfId="3211"/>
    <cellStyle name="Примечание 28 4" xfId="3212"/>
    <cellStyle name="Примечание 28 5" xfId="3213"/>
    <cellStyle name="Примечание 29" xfId="3214"/>
    <cellStyle name="Примечание 29 2" xfId="3215"/>
    <cellStyle name="Примечание 29 3" xfId="3216"/>
    <cellStyle name="Примечание 29 3 2" xfId="3217"/>
    <cellStyle name="Примечание 29 3 2 2" xfId="3218"/>
    <cellStyle name="Примечание 29 4" xfId="3219"/>
    <cellStyle name="Примечание 29 5" xfId="3220"/>
    <cellStyle name="Примечание 3" xfId="3221"/>
    <cellStyle name="Примечание 3 2" xfId="3222"/>
    <cellStyle name="Примечание 30" xfId="3223"/>
    <cellStyle name="Примечание 30 2" xfId="3224"/>
    <cellStyle name="Примечание 30 3" xfId="3225"/>
    <cellStyle name="Примечание 30 3 2" xfId="3226"/>
    <cellStyle name="Примечание 30 3 2 2" xfId="3227"/>
    <cellStyle name="Примечание 30 4" xfId="3228"/>
    <cellStyle name="Примечание 30 5" xfId="3229"/>
    <cellStyle name="Примечание 31" xfId="3230"/>
    <cellStyle name="Примечание 31 2" xfId="3231"/>
    <cellStyle name="Примечание 31 2 2" xfId="3232"/>
    <cellStyle name="Примечание 31 2 2 2" xfId="3233"/>
    <cellStyle name="Примечание 31 3" xfId="3234"/>
    <cellStyle name="Примечание 31 4" xfId="3235"/>
    <cellStyle name="Примечание 32" xfId="3236"/>
    <cellStyle name="Примечание 32 2" xfId="3237"/>
    <cellStyle name="Примечание 32 2 2" xfId="3238"/>
    <cellStyle name="Примечание 32 2 2 2" xfId="3239"/>
    <cellStyle name="Примечание 32 3" xfId="3240"/>
    <cellStyle name="Примечание 32 4" xfId="3241"/>
    <cellStyle name="Примечание 33" xfId="3242"/>
    <cellStyle name="Примечание 33 2" xfId="3243"/>
    <cellStyle name="Примечание 33 2 2" xfId="3244"/>
    <cellStyle name="Примечание 33 2 2 2" xfId="3245"/>
    <cellStyle name="Примечание 33 3" xfId="3246"/>
    <cellStyle name="Примечание 33 4" xfId="3247"/>
    <cellStyle name="Примечание 34" xfId="3248"/>
    <cellStyle name="Примечание 34 2" xfId="3249"/>
    <cellStyle name="Примечание 34 2 2" xfId="3250"/>
    <cellStyle name="Примечание 34 2 2 2" xfId="3251"/>
    <cellStyle name="Примечание 34 3" xfId="3252"/>
    <cellStyle name="Примечание 34 4" xfId="3253"/>
    <cellStyle name="Примечание 35" xfId="3254"/>
    <cellStyle name="Примечание 35 2" xfId="3255"/>
    <cellStyle name="Примечание 35 2 2" xfId="3256"/>
    <cellStyle name="Примечание 35 2 2 2" xfId="3257"/>
    <cellStyle name="Примечание 35 3" xfId="3258"/>
    <cellStyle name="Примечание 35 4" xfId="3259"/>
    <cellStyle name="Примечание 36" xfId="3260"/>
    <cellStyle name="Примечание 36 2" xfId="3261"/>
    <cellStyle name="Примечание 36 2 2" xfId="3262"/>
    <cellStyle name="Примечание 36 2 2 2" xfId="3263"/>
    <cellStyle name="Примечание 36 3" xfId="3264"/>
    <cellStyle name="Примечание 36 4" xfId="3265"/>
    <cellStyle name="Примечание 37" xfId="3266"/>
    <cellStyle name="Примечание 37 2" xfId="3267"/>
    <cellStyle name="Примечание 37 2 2" xfId="3268"/>
    <cellStyle name="Примечание 37 2 2 2" xfId="3269"/>
    <cellStyle name="Примечание 37 3" xfId="3270"/>
    <cellStyle name="Примечание 37 4" xfId="3271"/>
    <cellStyle name="Примечание 38" xfId="3272"/>
    <cellStyle name="Примечание 38 2" xfId="3273"/>
    <cellStyle name="Примечание 38 2 2" xfId="3274"/>
    <cellStyle name="Примечание 38 2 2 2" xfId="3275"/>
    <cellStyle name="Примечание 38 3" xfId="3276"/>
    <cellStyle name="Примечание 38 4" xfId="3277"/>
    <cellStyle name="Примечание 39" xfId="3278"/>
    <cellStyle name="Примечание 39 2" xfId="3279"/>
    <cellStyle name="Примечание 39 2 2" xfId="3280"/>
    <cellStyle name="Примечание 39 2 2 2" xfId="3281"/>
    <cellStyle name="Примечание 39 3" xfId="3282"/>
    <cellStyle name="Примечание 39 4" xfId="3283"/>
    <cellStyle name="Примечание 4" xfId="3284"/>
    <cellStyle name="Примечание 4 2" xfId="3285"/>
    <cellStyle name="Примечание 40" xfId="3286"/>
    <cellStyle name="Примечание 40 2" xfId="3287"/>
    <cellStyle name="Примечание 40 2 2" xfId="3288"/>
    <cellStyle name="Примечание 40 2 2 2" xfId="3289"/>
    <cellStyle name="Примечание 40 3" xfId="3290"/>
    <cellStyle name="Примечание 40 4" xfId="3291"/>
    <cellStyle name="Примечание 41" xfId="3292"/>
    <cellStyle name="Примечание 41 2" xfId="3293"/>
    <cellStyle name="Примечание 41 2 2" xfId="3294"/>
    <cellStyle name="Примечание 41 2 2 2" xfId="3295"/>
    <cellStyle name="Примечание 41 3" xfId="3296"/>
    <cellStyle name="Примечание 41 4" xfId="3297"/>
    <cellStyle name="Примечание 42" xfId="3298"/>
    <cellStyle name="Примечание 42 2" xfId="3299"/>
    <cellStyle name="Примечание 42 2 2" xfId="3300"/>
    <cellStyle name="Примечание 42 2 2 2" xfId="3301"/>
    <cellStyle name="Примечание 42 3" xfId="3302"/>
    <cellStyle name="Примечание 42 4" xfId="3303"/>
    <cellStyle name="Примечание 43" xfId="3304"/>
    <cellStyle name="Примечание 43 2" xfId="3305"/>
    <cellStyle name="Примечание 43 2 2" xfId="3306"/>
    <cellStyle name="Примечание 43 2 2 2" xfId="3307"/>
    <cellStyle name="Примечание 43 3" xfId="3308"/>
    <cellStyle name="Примечание 43 4" xfId="3309"/>
    <cellStyle name="Примечание 44" xfId="3310"/>
    <cellStyle name="Примечание 44 2" xfId="3311"/>
    <cellStyle name="Примечание 44 2 2" xfId="3312"/>
    <cellStyle name="Примечание 44 2 2 2" xfId="3313"/>
    <cellStyle name="Примечание 44 3" xfId="3314"/>
    <cellStyle name="Примечание 44 4" xfId="3315"/>
    <cellStyle name="Примечание 45" xfId="3316"/>
    <cellStyle name="Примечание 45 2" xfId="3317"/>
    <cellStyle name="Примечание 45 2 2" xfId="3318"/>
    <cellStyle name="Примечание 45 2 2 2" xfId="3319"/>
    <cellStyle name="Примечание 45 3" xfId="3320"/>
    <cellStyle name="Примечание 45 4" xfId="3321"/>
    <cellStyle name="Примечание 46" xfId="3322"/>
    <cellStyle name="Примечание 46 2" xfId="3323"/>
    <cellStyle name="Примечание 46 2 2" xfId="3324"/>
    <cellStyle name="Примечание 46 2 2 2" xfId="3325"/>
    <cellStyle name="Примечание 46 3" xfId="3326"/>
    <cellStyle name="Примечание 46 4" xfId="3327"/>
    <cellStyle name="Примечание 47" xfId="3328"/>
    <cellStyle name="Примечание 47 2" xfId="3329"/>
    <cellStyle name="Примечание 47 2 2" xfId="3330"/>
    <cellStyle name="Примечание 47 2 2 2" xfId="3331"/>
    <cellStyle name="Примечание 47 3" xfId="3332"/>
    <cellStyle name="Примечание 47 4" xfId="3333"/>
    <cellStyle name="Примечание 48" xfId="3334"/>
    <cellStyle name="Примечание 48 2" xfId="3335"/>
    <cellStyle name="Примечание 48 2 2" xfId="3336"/>
    <cellStyle name="Примечание 48 2 2 2" xfId="3337"/>
    <cellStyle name="Примечание 48 3" xfId="3338"/>
    <cellStyle name="Примечание 48 4" xfId="3339"/>
    <cellStyle name="Примечание 49" xfId="3340"/>
    <cellStyle name="Примечание 49 2" xfId="3341"/>
    <cellStyle name="Примечание 49 2 2" xfId="3342"/>
    <cellStyle name="Примечание 49 2 2 2" xfId="3343"/>
    <cellStyle name="Примечание 49 3" xfId="3344"/>
    <cellStyle name="Примечание 49 4" xfId="3345"/>
    <cellStyle name="Примечание 5" xfId="3346"/>
    <cellStyle name="Примечание 5 2" xfId="3347"/>
    <cellStyle name="Примечание 50" xfId="3348"/>
    <cellStyle name="Примечание 50 2" xfId="3349"/>
    <cellStyle name="Примечание 50 3" xfId="4230"/>
    <cellStyle name="Примечание 50 4" xfId="4231"/>
    <cellStyle name="Примечание 51" xfId="3350"/>
    <cellStyle name="Примечание 51 2" xfId="3351"/>
    <cellStyle name="Примечание 51 3" xfId="4232"/>
    <cellStyle name="Примечание 51 4" xfId="4233"/>
    <cellStyle name="Примечание 52" xfId="3352"/>
    <cellStyle name="Примечание 52 2" xfId="3353"/>
    <cellStyle name="Примечание 52 3" xfId="4234"/>
    <cellStyle name="Примечание 52 4" xfId="4235"/>
    <cellStyle name="Примечание 53" xfId="3354"/>
    <cellStyle name="Примечание 53 2" xfId="3355"/>
    <cellStyle name="Примечание 53 3" xfId="4236"/>
    <cellStyle name="Примечание 53 4" xfId="4237"/>
    <cellStyle name="Примечание 54" xfId="3356"/>
    <cellStyle name="Примечание 54 2" xfId="3357"/>
    <cellStyle name="Примечание 54 3" xfId="4238"/>
    <cellStyle name="Примечание 54 4" xfId="4239"/>
    <cellStyle name="Примечание 55" xfId="3358"/>
    <cellStyle name="Примечание 55 2" xfId="3359"/>
    <cellStyle name="Примечание 55 3" xfId="4240"/>
    <cellStyle name="Примечание 55 4" xfId="4241"/>
    <cellStyle name="Примечание 56" xfId="3360"/>
    <cellStyle name="Примечание 56 2" xfId="3361"/>
    <cellStyle name="Примечание 56 3" xfId="4242"/>
    <cellStyle name="Примечание 56 4" xfId="4243"/>
    <cellStyle name="Примечание 57" xfId="3362"/>
    <cellStyle name="Примечание 57 2" xfId="3363"/>
    <cellStyle name="Примечание 57 3" xfId="4244"/>
    <cellStyle name="Примечание 57 4" xfId="4245"/>
    <cellStyle name="Примечание 58" xfId="3364"/>
    <cellStyle name="Примечание 58 2" xfId="3365"/>
    <cellStyle name="Примечание 58 3" xfId="4246"/>
    <cellStyle name="Примечание 58 4" xfId="4247"/>
    <cellStyle name="Примечание 59" xfId="3366"/>
    <cellStyle name="Примечание 59 2" xfId="3367"/>
    <cellStyle name="Примечание 59 3" xfId="4248"/>
    <cellStyle name="Примечание 59 4" xfId="4249"/>
    <cellStyle name="Примечание 6" xfId="3368"/>
    <cellStyle name="Примечание 6 2" xfId="3369"/>
    <cellStyle name="Примечание 60" xfId="3370"/>
    <cellStyle name="Примечание 60 2" xfId="3371"/>
    <cellStyle name="Примечание 60 3" xfId="4250"/>
    <cellStyle name="Примечание 60 4" xfId="4251"/>
    <cellStyle name="Примечание 61" xfId="3372"/>
    <cellStyle name="Примечание 61 2" xfId="3373"/>
    <cellStyle name="Примечание 61 3" xfId="4252"/>
    <cellStyle name="Примечание 61 4" xfId="4253"/>
    <cellStyle name="Примечание 62" xfId="3374"/>
    <cellStyle name="Примечание 62 2" xfId="3375"/>
    <cellStyle name="Примечание 62 3" xfId="4254"/>
    <cellStyle name="Примечание 62 4" xfId="4255"/>
    <cellStyle name="Примечание 63" xfId="3376"/>
    <cellStyle name="Примечание 63 2" xfId="3377"/>
    <cellStyle name="Примечание 63 3" xfId="4256"/>
    <cellStyle name="Примечание 63 4" xfId="4257"/>
    <cellStyle name="Примечание 64" xfId="3378"/>
    <cellStyle name="Примечание 64 2" xfId="3379"/>
    <cellStyle name="Примечание 64 3" xfId="4258"/>
    <cellStyle name="Примечание 64 4" xfId="4259"/>
    <cellStyle name="Примечание 65" xfId="3380"/>
    <cellStyle name="Примечание 65 2" xfId="3381"/>
    <cellStyle name="Примечание 65 3" xfId="4260"/>
    <cellStyle name="Примечание 65 4" xfId="4261"/>
    <cellStyle name="Примечание 66" xfId="3382"/>
    <cellStyle name="Примечание 66 2" xfId="3383"/>
    <cellStyle name="Примечание 66 3" xfId="4262"/>
    <cellStyle name="Примечание 66 4" xfId="4263"/>
    <cellStyle name="Примечание 67" xfId="3384"/>
    <cellStyle name="Примечание 67 2" xfId="3385"/>
    <cellStyle name="Примечание 67 3" xfId="4264"/>
    <cellStyle name="Примечание 67 4" xfId="4265"/>
    <cellStyle name="Примечание 68" xfId="3386"/>
    <cellStyle name="Примечание 68 2" xfId="3387"/>
    <cellStyle name="Примечание 68 3" xfId="4266"/>
    <cellStyle name="Примечание 68 4" xfId="4267"/>
    <cellStyle name="Примечание 69" xfId="3388"/>
    <cellStyle name="Примечание 69 2" xfId="3389"/>
    <cellStyle name="Примечание 69 3" xfId="4268"/>
    <cellStyle name="Примечание 69 4" xfId="4269"/>
    <cellStyle name="Примечание 7" xfId="3390"/>
    <cellStyle name="Примечание 7 2" xfId="3391"/>
    <cellStyle name="Примечание 70" xfId="3392"/>
    <cellStyle name="Примечание 70 2" xfId="3393"/>
    <cellStyle name="Примечание 70 3" xfId="4270"/>
    <cellStyle name="Примечание 70 4" xfId="4271"/>
    <cellStyle name="Примечание 71" xfId="3394"/>
    <cellStyle name="Примечание 71 2" xfId="3395"/>
    <cellStyle name="Примечание 71 3" xfId="4272"/>
    <cellStyle name="Примечание 71 4" xfId="4273"/>
    <cellStyle name="Примечание 72" xfId="3396"/>
    <cellStyle name="Примечание 72 2" xfId="3397"/>
    <cellStyle name="Примечание 72 3" xfId="4274"/>
    <cellStyle name="Примечание 72 4" xfId="4275"/>
    <cellStyle name="Примечание 73" xfId="3398"/>
    <cellStyle name="Примечание 73 2" xfId="3399"/>
    <cellStyle name="Примечание 73 3" xfId="4276"/>
    <cellStyle name="Примечание 73 4" xfId="4277"/>
    <cellStyle name="Примечание 74" xfId="3400"/>
    <cellStyle name="Примечание 74 2" xfId="3401"/>
    <cellStyle name="Примечание 74 3" xfId="4278"/>
    <cellStyle name="Примечание 74 4" xfId="4279"/>
    <cellStyle name="Примечание 75" xfId="3402"/>
    <cellStyle name="Примечание 75 2" xfId="3403"/>
    <cellStyle name="Примечание 75 3" xfId="4280"/>
    <cellStyle name="Примечание 75 4" xfId="4281"/>
    <cellStyle name="Примечание 76" xfId="3404"/>
    <cellStyle name="Примечание 76 2" xfId="3405"/>
    <cellStyle name="Примечание 76 3" xfId="4282"/>
    <cellStyle name="Примечание 76 4" xfId="4283"/>
    <cellStyle name="Примечание 77" xfId="3406"/>
    <cellStyle name="Примечание 77 2" xfId="3407"/>
    <cellStyle name="Примечание 77 3" xfId="4284"/>
    <cellStyle name="Примечание 77 4" xfId="4285"/>
    <cellStyle name="Примечание 78" xfId="3408"/>
    <cellStyle name="Примечание 78 2" xfId="3409"/>
    <cellStyle name="Примечание 78 3" xfId="4286"/>
    <cellStyle name="Примечание 78 4" xfId="4287"/>
    <cellStyle name="Примечание 79" xfId="3410"/>
    <cellStyle name="Примечание 79 2" xfId="3411"/>
    <cellStyle name="Примечание 79 3" xfId="4288"/>
    <cellStyle name="Примечание 79 4" xfId="4289"/>
    <cellStyle name="Примечание 8" xfId="3412"/>
    <cellStyle name="Примечание 8 2" xfId="3413"/>
    <cellStyle name="Примечание 80" xfId="3414"/>
    <cellStyle name="Примечание 80 2" xfId="3415"/>
    <cellStyle name="Примечание 80 3" xfId="4290"/>
    <cellStyle name="Примечание 80 4" xfId="4291"/>
    <cellStyle name="Примечание 81" xfId="3416"/>
    <cellStyle name="Примечание 81 2" xfId="3417"/>
    <cellStyle name="Примечание 81 3" xfId="4292"/>
    <cellStyle name="Примечание 81 4" xfId="4293"/>
    <cellStyle name="Примечание 82" xfId="3418"/>
    <cellStyle name="Примечание 82 2" xfId="3419"/>
    <cellStyle name="Примечание 82 3" xfId="4294"/>
    <cellStyle name="Примечание 82 4" xfId="4295"/>
    <cellStyle name="Примечание 83" xfId="3420"/>
    <cellStyle name="Примечание 83 2" xfId="3421"/>
    <cellStyle name="Примечание 83 2 2" xfId="4296"/>
    <cellStyle name="Примечание 83 3" xfId="4297"/>
    <cellStyle name="Примечание 83 3 2" xfId="4298"/>
    <cellStyle name="Примечание 83 4" xfId="4299"/>
    <cellStyle name="Примечание 83 4 2" xfId="4300"/>
    <cellStyle name="Примечание 83 5" xfId="4301"/>
    <cellStyle name="Примечание 84" xfId="3422"/>
    <cellStyle name="Примечание 84 2" xfId="3423"/>
    <cellStyle name="Примечание 84 2 2" xfId="4302"/>
    <cellStyle name="Примечание 84 3" xfId="4303"/>
    <cellStyle name="Примечание 84 3 2" xfId="4304"/>
    <cellStyle name="Примечание 84 4" xfId="4305"/>
    <cellStyle name="Примечание 84 4 2" xfId="4306"/>
    <cellStyle name="Примечание 84 5" xfId="4307"/>
    <cellStyle name="Примечание 85" xfId="3424"/>
    <cellStyle name="Примечание 85 2" xfId="3425"/>
    <cellStyle name="Примечание 85 2 2" xfId="4308"/>
    <cellStyle name="Примечание 85 3" xfId="4309"/>
    <cellStyle name="Примечание 85 3 2" xfId="4310"/>
    <cellStyle name="Примечание 85 4" xfId="4311"/>
    <cellStyle name="Примечание 85 4 2" xfId="4312"/>
    <cellStyle name="Примечание 85 5" xfId="4313"/>
    <cellStyle name="Примечание 86" xfId="3426"/>
    <cellStyle name="Примечание 86 2" xfId="3427"/>
    <cellStyle name="Примечание 86 2 2" xfId="4314"/>
    <cellStyle name="Примечание 86 3" xfId="4315"/>
    <cellStyle name="Примечание 86 3 2" xfId="4316"/>
    <cellStyle name="Примечание 86 4" xfId="4317"/>
    <cellStyle name="Примечание 86 4 2" xfId="4318"/>
    <cellStyle name="Примечание 86 5" xfId="4319"/>
    <cellStyle name="Примечание 87" xfId="3428"/>
    <cellStyle name="Примечание 87 2" xfId="3429"/>
    <cellStyle name="Примечание 87 2 2" xfId="4320"/>
    <cellStyle name="Примечание 87 3" xfId="4321"/>
    <cellStyle name="Примечание 87 3 2" xfId="4322"/>
    <cellStyle name="Примечание 87 4" xfId="4323"/>
    <cellStyle name="Примечание 87 4 2" xfId="4324"/>
    <cellStyle name="Примечание 87 5" xfId="4325"/>
    <cellStyle name="Примечание 88" xfId="3430"/>
    <cellStyle name="Примечание 88 2" xfId="3431"/>
    <cellStyle name="Примечание 88 2 2" xfId="4326"/>
    <cellStyle name="Примечание 88 3" xfId="4327"/>
    <cellStyle name="Примечание 88 3 2" xfId="4328"/>
    <cellStyle name="Примечание 88 4" xfId="4329"/>
    <cellStyle name="Примечание 88 4 2" xfId="4330"/>
    <cellStyle name="Примечание 88 5" xfId="4331"/>
    <cellStyle name="Примечание 89" xfId="3432"/>
    <cellStyle name="Примечание 89 2" xfId="3433"/>
    <cellStyle name="Примечание 89 2 2" xfId="4332"/>
    <cellStyle name="Примечание 89 3" xfId="4333"/>
    <cellStyle name="Примечание 89 3 2" xfId="4334"/>
    <cellStyle name="Примечание 89 4" xfId="4335"/>
    <cellStyle name="Примечание 89 4 2" xfId="4336"/>
    <cellStyle name="Примечание 89 5" xfId="4337"/>
    <cellStyle name="Примечание 9" xfId="3434"/>
    <cellStyle name="Примечание 9 2" xfId="3435"/>
    <cellStyle name="Примечание 90" xfId="3436"/>
    <cellStyle name="Примечание 90 2" xfId="3437"/>
    <cellStyle name="Примечание 90 2 2" xfId="4338"/>
    <cellStyle name="Примечание 90 3" xfId="4339"/>
    <cellStyle name="Примечание 90 3 2" xfId="4340"/>
    <cellStyle name="Примечание 90 4" xfId="4341"/>
    <cellStyle name="Примечание 90 4 2" xfId="4342"/>
    <cellStyle name="Примечание 90 5" xfId="4343"/>
    <cellStyle name="Примечание 91" xfId="3438"/>
    <cellStyle name="Примечание 91 2" xfId="3439"/>
    <cellStyle name="Примечание 91 2 2" xfId="4344"/>
    <cellStyle name="Примечание 91 3" xfId="4345"/>
    <cellStyle name="Примечание 91 3 2" xfId="4346"/>
    <cellStyle name="Примечание 91 4" xfId="4347"/>
    <cellStyle name="Примечание 91 4 2" xfId="4348"/>
    <cellStyle name="Примечание 91 5" xfId="4349"/>
    <cellStyle name="Примечание 92" xfId="3440"/>
    <cellStyle name="Примечание 92 2" xfId="3441"/>
    <cellStyle name="Примечание 92 2 2" xfId="4350"/>
    <cellStyle name="Примечание 92 3" xfId="4351"/>
    <cellStyle name="Примечание 92 3 2" xfId="4352"/>
    <cellStyle name="Примечание 92 4" xfId="4353"/>
    <cellStyle name="Примечание 92 4 2" xfId="4354"/>
    <cellStyle name="Примечание 92 5" xfId="4355"/>
    <cellStyle name="Примечание 93" xfId="3442"/>
    <cellStyle name="Примечание 93 2" xfId="3443"/>
    <cellStyle name="Примечание 93 2 2" xfId="4356"/>
    <cellStyle name="Примечание 93 3" xfId="4357"/>
    <cellStyle name="Примечание 93 3 2" xfId="4358"/>
    <cellStyle name="Примечание 93 4" xfId="4359"/>
    <cellStyle name="Примечание 93 4 2" xfId="4360"/>
    <cellStyle name="Примечание 93 5" xfId="4361"/>
    <cellStyle name="Примечание 94" xfId="3444"/>
    <cellStyle name="Примечание 94 2" xfId="3445"/>
    <cellStyle name="Примечание 94 2 2" xfId="4362"/>
    <cellStyle name="Примечание 94 3" xfId="4363"/>
    <cellStyle name="Примечание 94 3 2" xfId="4364"/>
    <cellStyle name="Примечание 94 4" xfId="4365"/>
    <cellStyle name="Примечание 94 4 2" xfId="4366"/>
    <cellStyle name="Примечание 94 5" xfId="4367"/>
    <cellStyle name="Примечание 95" xfId="3446"/>
    <cellStyle name="Примечание 95 2" xfId="3447"/>
    <cellStyle name="Примечание 96" xfId="3448"/>
    <cellStyle name="Примечание 96 2" xfId="3449"/>
    <cellStyle name="Примечание 97" xfId="3450"/>
    <cellStyle name="Примечание 97 2" xfId="3451"/>
    <cellStyle name="Примечание 98" xfId="3452"/>
    <cellStyle name="Примечание 98 2" xfId="3453"/>
    <cellStyle name="Примечание 99" xfId="3454"/>
    <cellStyle name="Примечание 99 2" xfId="3455"/>
    <cellStyle name="Связанная ячейка" xfId="3456" builtinId="24" customBuiltin="1"/>
    <cellStyle name="Связанная ячейка 2" xfId="3457"/>
    <cellStyle name="Связанная ячейка 3" xfId="3458"/>
    <cellStyle name="Текст предупреждения" xfId="3459" builtinId="11" customBuiltin="1"/>
    <cellStyle name="Текст предупреждения 2" xfId="3460"/>
    <cellStyle name="Текст предупреждения 3" xfId="3461"/>
    <cellStyle name="Финансовый" xfId="3462" builtinId="3"/>
    <cellStyle name="Финансовый 10" xfId="3463"/>
    <cellStyle name="Финансовый 2" xfId="3464"/>
    <cellStyle name="Финансовый 2 2" xfId="3465"/>
    <cellStyle name="Финансовый 2 2 2" xfId="3466"/>
    <cellStyle name="Финансовый 2 2 2 2" xfId="3467"/>
    <cellStyle name="Финансовый 2 2 2 3" xfId="4368"/>
    <cellStyle name="Финансовый 2 2 2 4" xfId="4369"/>
    <cellStyle name="Финансовый 2 2 3" xfId="4370"/>
    <cellStyle name="Финансовый 2 2 4" xfId="4371"/>
    <cellStyle name="Финансовый 2 3" xfId="4372"/>
    <cellStyle name="Финансовый 3" xfId="3468"/>
    <cellStyle name="Финансовый 3 2" xfId="3469"/>
    <cellStyle name="Финансовый 3 3" xfId="4373"/>
    <cellStyle name="Финансовый 3 4" xfId="4374"/>
    <cellStyle name="Финансовый 4" xfId="3470"/>
    <cellStyle name="Финансовый 4 2" xfId="4375"/>
    <cellStyle name="Финансовый 5" xfId="3471"/>
    <cellStyle name="Финансовый 6" xfId="3472"/>
    <cellStyle name="Финансовый 7" xfId="3473"/>
    <cellStyle name="Финансовый 8" xfId="3474"/>
    <cellStyle name="Финансовый 9" xfId="3475"/>
    <cellStyle name="Хороший" xfId="3476" builtinId="26" customBuiltin="1"/>
    <cellStyle name="Хороший 2" xfId="3477"/>
    <cellStyle name="Хороший 3" xfId="347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5.xml"/><Relationship Id="rId63" Type="http://schemas.openxmlformats.org/officeDocument/2006/relationships/externalLink" Target="externalLinks/externalLink13.xml"/><Relationship Id="rId68" Type="http://schemas.openxmlformats.org/officeDocument/2006/relationships/externalLink" Target="externalLinks/externalLink1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3.xml"/><Relationship Id="rId58" Type="http://schemas.openxmlformats.org/officeDocument/2006/relationships/externalLink" Target="externalLinks/externalLink8.xml"/><Relationship Id="rId66" Type="http://schemas.openxmlformats.org/officeDocument/2006/relationships/externalLink" Target="externalLinks/externalLink1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7.xml"/><Relationship Id="rId61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2.xml"/><Relationship Id="rId60" Type="http://schemas.openxmlformats.org/officeDocument/2006/relationships/externalLink" Target="externalLinks/externalLink10.xml"/><Relationship Id="rId65" Type="http://schemas.openxmlformats.org/officeDocument/2006/relationships/externalLink" Target="externalLinks/externalLink15.xml"/><Relationship Id="rId73" Type="http://schemas.openxmlformats.org/officeDocument/2006/relationships/externalLink" Target="externalLinks/externalLink2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6.xml"/><Relationship Id="rId64" Type="http://schemas.openxmlformats.org/officeDocument/2006/relationships/externalLink" Target="externalLinks/externalLink14.xml"/><Relationship Id="rId69" Type="http://schemas.openxmlformats.org/officeDocument/2006/relationships/externalLink" Target="externalLinks/externalLink1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72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9.xml"/><Relationship Id="rId67" Type="http://schemas.openxmlformats.org/officeDocument/2006/relationships/externalLink" Target="externalLinks/externalLink1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4.xml"/><Relationship Id="rId62" Type="http://schemas.openxmlformats.org/officeDocument/2006/relationships/externalLink" Target="externalLinks/externalLink12.xml"/><Relationship Id="rId70" Type="http://schemas.openxmlformats.org/officeDocument/2006/relationships/externalLink" Target="externalLinks/externalLink2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2_&#1040;&#1042;&#1048;&#1040;&#1057;&#1054;&#1047;&#1051;&#1040;&#1056;_2_&#1050;&#1048;&#1056;&#1048;&#1064;_1_6_&#1048;&#1061;&#1050;_12_&#1044;&#1040;&#1053;_&#1048;&#1061;&#1050;_14_&#1043;&#1040;&#1063;&#1040;_&#1044;_108_&#1052;&#1052;_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13_&#1054;&#1061;&#1040;&#1053;&#1043;&#1056;&#1040;&#1041;&#1054;_&#1050;&#1059;&#1063;&#1040;&#1057;&#1048;_&#1050;&#1048;&#1056;&#1048;&#1064;_3_7_&#1063;&#1040;&#1055;&#1043;&#1040;_&#1048;&#1061;&#1050;_46_&#1044;&#1040;&#1053;_&#1048;&#1050;_48_&#1043;&#1040;&#1063;&#1040;_&#104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14_&#1052;&#1059;&#1052;&#1058;&#1054;&#1047;_&#1050;&#1059;&#1063;&#1040;&#1057;&#1048;_&#1050;&#1048;&#1056;&#1048;&#1064;_1_6_&#1058;&#1059;&#1043;&#1056;&#1048;&#1043;&#1040;_&#1053;_10_&#1044;&#1040;&#1053;_&#1053;_18_&#1043;&#1040;&#1063;&#1040;_&#1044;_15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15_&#1061;&#1054;&#1042;&#1054;&#1057;_&#1050;&#1059;&#1063;&#1040;&#1057;&#1048;_&#1051;_&#1050;_&#1061;&#1054;&#1042;&#1054;&#1057;_&#1044;&#1040;&#1053;_&#1048;&#1061;&#1050;_40_&#1043;&#1040;&#1063;&#1040;_&#1044;_108_&#1052;&#1052;_L_900_&#105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16_&#1051;_&#1050;_&#1058;&#1042;&#1056;&#1047;_&#1048;&#1061;&#1050;_1_&#1044;&#1040;&#1053;_&#1048;&#1050;_2_&#1043;&#1040;&#1063;&#1040;_&#1044;_133_&#1052;&#1052;_L_152_&#1055;_&#1052;_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17_&#1051;_&#1050;_&#1071;&#1053;&#1043;&#1048;&#1054;&#1041;&#1054;&#1044;_&#1048;&#1061;&#1050;_2_2_&#1044;&#1040;&#1053;_&#1058;&#1042;_2_3_&#1043;&#1040;&#1063;&#1040;_&#1044;_133_&#1052;&#1052;_L_240_&#1055;_&#1052;_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18_&#1063;&#1048;&#1051;&#1054;&#1053;_&#1054;&#1058;&#1040;_&#1050;&#1059;&#1063;&#1040;&#1057;&#1048;_&#1051;_&#1050;_&#1071;&#1053;&#1043;&#1048;&#1054;&#1041;&#1054;&#1044;&#1044;&#1040;&#1053;_&#1048;&#1061;&#1050;_1_&#1043;&#1040;&#1063;&#1040;_&#1044;_219_&#1052;&#1052;_L_13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19_&#1051;_&#1050;_&#1071;&#1053;&#1043;&#1048;&#1054;&#1041;&#1054;&#1044;_&#1052;&#1059;&#1056;&#1040;&#1042;&#1042;&#1040;&#1058;_&#1050;&#1059;&#1063;&#1040;&#1057;&#1048;_&#1048;&#1061;&#1050;_1_&#1044;&#1040;&#1053;_&#1048;&#1050;_4_&#1043;&#1040;&#1063;&#1040;_&#1044;_219_&#1052;&#105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20_&#1040;&#1042;&#1048;&#1040;&#1057;&#1054;&#1047;&#1051;&#1040;&#1056;_1_&#1050;&#1048;&#1056;&#1048;&#1064;_&#1056;_2_14_&#1048;&#1061;&#1050;_4_&#1044;&#1040;&#1053;_&#1048;&#1061;&#1050;_10_&#1043;&#1040;&#1063;&#1040;_&#1044;_159_&#1052;&#105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21_&#1040;&#1057;&#1040;&#1051;&#1040;&#1041;&#1054;&#1044;_&#1050;&#1059;&#1063;&#1040;&#1057;&#1048;_&#1050;&#1048;&#1056;&#1048;&#1064;_6_4_&#1063;&#1040;&#1055;&#1043;&#1040;_&#1048;&#1061;&#1050;_1_&#1044;&#1040;&#1053;_&#1048;&#1061;&#1050;_4_&#1043;&#1040;&#1063;&#1040;_&#1044;_15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8_1_&#1052;_&#1042;_&#1062;_10_&#1042;&#1042;_&#1052;_6_37&#1040;_&#1054;&#1058;_&#1055;&#1059;_&#1044;&#1054;_&#1058;&#1050;_12_&#1044;_273_&#1052;&#1052;_L_610_&#1055;_&#1052;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3_&#1040;&#1042;&#1048;&#1040;&#1057;&#1054;&#1047;&#1051;&#1040;&#1056;_4_&#1050;&#1048;&#1056;&#1048;&#1064;_2_14_&#1055;&#1059;&#1058;_2_14_&#1044;&#1040;&#1053;_&#1048;&#1050;_11_&#1043;&#1040;&#1063;&#1040;_&#1044;_159_&#1052;&#105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8_2_&#1052;_&#1042;_&#1062;_10_&#1042;&#1042;_&#1052;_6_37&#1040;_&#1054;&#1058;_&#1058;&#1050;_6_&#1044;&#1054;_&#1058;&#1050;_12_&#1044;_219_&#1052;&#1052;_L_100_&#1055;_&#1052;_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5_&#1040;&#1042;&#1048;&#1040;&#1057;&#1054;&#1047;&#1051;&#1040;&#1056;_4_&#1050;&#1048;&#1056;&#1048;&#1064;_2_14_&#1048;&#1061;&#1050;_12_&#1044;&#1040;&#1053;_&#1048;&#1061;&#1050;_14_&#1043;&#1040;&#1063;&#1040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6_&#1040;&#1042;&#1048;&#1040;&#1057;&#1054;&#1047;&#1051;&#1040;&#1056;_4_&#1050;&#1048;&#1056;&#1048;&#1064;_2_14_&#1048;&#1061;&#1050;_25_&#1044;&#1040;&#1053;_&#1048;&#1061;&#1050;_30_&#1043;&#1040;&#1063;&#1040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22_&#1059;&#1049;&#1057;&#1054;&#1047;&#1051;&#1040;&#1056;_&#1050;&#1059;&#1063;&#1040;&#1057;&#1048;_&#1050;&#1048;&#1056;&#1048;&#1064;_&#1056;_3_1_&#1063;&#1040;&#1055;&#1043;&#1040;_&#1048;&#1050;_8_&#1044;&#1040;&#1053;_&#1048;&#1050;_15&#1040;_&#1043;&#1040;&#1063;&#1040;_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4_&#1040;&#1042;&#1048;&#1040;&#1057;&#1054;&#1047;&#1051;&#1040;&#1056;_4_&#1050;&#1048;&#1056;&#1048;&#1064;_2_27_&#1048;&#1061;&#1050;_2_&#1044;&#1040;&#1053;_&#1048;&#1050;_3_&#1043;&#1040;&#1063;&#1040;_&#1044;_219_&#1052;&#1052;_L_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7_&#1040;&#1042;&#1048;&#1040;&#1057;&#1054;&#1047;&#1051;&#1040;&#1056;_4_&#1050;&#1048;&#1056;&#1048;&#1064;_2_14_&#1048;&#1050;_6_&#1044;&#1040;&#1053;_&#1048;&#1061;&#1050;_22_&#1043;&#1040;&#1063;&#1040;_&#1044;_159_&#1052;&#1052;_L_4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8_&#1040;&#1042;&#1048;&#1040;&#1057;&#1054;&#1047;&#1051;&#1040;&#1056;_&#1071;_&#1050;&#1048;&#1056;&#1048;&#1064;_&#1056;_2_4_&#1048;&#1061;&#1050;_4_&#1044;&#1040;&#1053;_&#1048;&#1061;&#1050;_6_&#1043;&#1040;&#1063;&#1040;_&#1044;_159_&#1052;&#1052;_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9_&#1040;&#1042;&#1048;&#1040;&#1057;&#1054;&#1047;&#1051;&#1040;&#1056;_1_&#1050;&#1048;&#1056;&#1048;&#1064;_1_15_&#1048;&#1050;_11_&#1044;&#1040;&#1053;_&#1048;&#1050;_17_&#1043;&#1040;&#1063;&#1040;_&#1044;_219_&#1052;&#1052;_L_45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10_&#1040;&#1042;&#1048;&#1040;&#1057;&#1054;&#1047;&#1051;&#1040;&#1056;_1_&#1050;&#1048;&#1056;&#1048;&#1064;_1_13_&#1044;&#1040;&#1053;_&#1058;&#1042;_4_&#1043;&#1040;&#1063;&#1040;_&#1044;_159_&#1052;&#1052;_L_300_&#1055;_&#105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11_&#1054;&#1061;&#1040;&#1053;&#1043;&#1056;&#1040;&#1041;&#1054;_&#1050;&#1059;&#1063;&#1040;&#1057;&#1048;_&#1050;&#1048;&#1056;&#1048;&#1064;_3_7_&#1063;&#1040;&#1055;&#1043;&#1040;_&#1048;&#1061;&#1050;_44_&#1044;&#1040;&#1053;_&#1048;&#1061;&#1050;_46_&#1043;&#1040;&#1063;&#104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TO-1\Users\sdto-1\Desktop\&#1056;&#1072;&#1073;&#1086;&#1095;&#1080;&#1081;%20&#1089;&#1090;&#1086;&#1083;%20sdto-2\&#1056;&#1059;-10\&#1056;&#1059;-9%20&#1080;%20&#1056;&#1059;-4\16_6_12_&#1054;&#1061;&#1040;&#1053;&#1043;&#1056;&#1040;&#1041;&#1054;_&#1050;&#1059;&#1063;&#1040;&#1057;&#1048;_&#1050;&#1048;&#1056;&#1048;&#1064;_3_7_&#1063;&#1040;&#1055;&#1043;&#1040;_&#1048;&#1061;&#1050;_56_&#1044;&#1040;&#1053;_&#1048;&#1050;_22_&#1043;&#1040;&#1063;&#1040;&#104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АДРЕСУ:АВИАСОЗЛАР-2 КИРИШ 1-6 ИХК-12 ДАН ИХК-14 ГАЧА  (Д-108 ММ L-286 П.М.)</v>
          </cell>
        </row>
        <row r="20">
          <cell r="F20">
            <v>0.64669999999999994</v>
          </cell>
        </row>
        <row r="22">
          <cell r="F22">
            <v>0.37820799999999999</v>
          </cell>
        </row>
        <row r="25">
          <cell r="F25">
            <v>2.9343599999999999</v>
          </cell>
        </row>
        <row r="26">
          <cell r="F26">
            <v>11.897600000000001</v>
          </cell>
        </row>
        <row r="29">
          <cell r="F29">
            <v>0.70908900000000008</v>
          </cell>
        </row>
        <row r="30">
          <cell r="F30">
            <v>173.50050000000002</v>
          </cell>
        </row>
        <row r="31">
          <cell r="F31">
            <v>1.9009620000000001E-2</v>
          </cell>
        </row>
        <row r="32">
          <cell r="F32">
            <v>1.9009620000000002E-3</v>
          </cell>
        </row>
        <row r="33">
          <cell r="F33">
            <v>4.5261000000000003E-2</v>
          </cell>
        </row>
        <row r="34">
          <cell r="F34">
            <v>7.1361510000000003E-2</v>
          </cell>
        </row>
        <row r="39">
          <cell r="F39">
            <v>94.442160999999999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 ОХАНГРАБО КУЧАСИ КИРИШ 3-7 ЧАПГА ИХК-46 ДАН ИК-48 ГАЧА (Д-108 ММ L-210 П.М.)</v>
          </cell>
        </row>
        <row r="20">
          <cell r="F20">
            <v>0.46399999999999997</v>
          </cell>
        </row>
        <row r="22">
          <cell r="F22">
            <v>0.27135999999999999</v>
          </cell>
        </row>
        <row r="25">
          <cell r="F25">
            <v>2.1545999999999998</v>
          </cell>
        </row>
        <row r="26">
          <cell r="F26">
            <v>8.7359999999999989</v>
          </cell>
        </row>
        <row r="29">
          <cell r="F29">
            <v>0.52066600000000007</v>
          </cell>
        </row>
        <row r="30">
          <cell r="F30">
            <v>127.39700000000002</v>
          </cell>
        </row>
        <row r="31">
          <cell r="F31">
            <v>1.3958280000000002E-2</v>
          </cell>
        </row>
        <row r="32">
          <cell r="F32">
            <v>1.3958280000000002E-3</v>
          </cell>
        </row>
        <row r="33">
          <cell r="F33">
            <v>3.3234E-2</v>
          </cell>
        </row>
        <row r="34">
          <cell r="F34">
            <v>5.2398940000000005E-2</v>
          </cell>
        </row>
        <row r="39">
          <cell r="F39">
            <v>69.324459000000004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МУМТОЗ КУЧАСИ КИРИШ 1-6 ТУГРИГА Н-10 ДАН Н-18 ГАЧА (Д-159 ММ L-760 П.М.)</v>
          </cell>
        </row>
        <row r="20">
          <cell r="F20">
            <v>3.306</v>
          </cell>
        </row>
        <row r="22">
          <cell r="F22">
            <v>1.93344</v>
          </cell>
        </row>
        <row r="25">
          <cell r="F25">
            <v>10.8072</v>
          </cell>
        </row>
        <row r="26">
          <cell r="F26">
            <v>60.784799999999997</v>
          </cell>
        </row>
        <row r="29">
          <cell r="F29">
            <v>2.6806449999999997</v>
          </cell>
        </row>
        <row r="30">
          <cell r="F30">
            <v>655.90250000000003</v>
          </cell>
        </row>
        <row r="31">
          <cell r="F31">
            <v>7.18641E-2</v>
          </cell>
        </row>
        <row r="32">
          <cell r="F32">
            <v>7.1864100000000007E-3</v>
          </cell>
        </row>
        <row r="33">
          <cell r="F33">
            <v>0.17110500000000001</v>
          </cell>
        </row>
        <row r="34">
          <cell r="F34">
            <v>0.26977555000000003</v>
          </cell>
        </row>
        <row r="39">
          <cell r="F39">
            <v>364.66151000000002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 ХОВОС КУЧАСИ Л/К ХОВОС ДАН ИХК-40 ГАЧА (Д-108 ММ L-900 П.М.)</v>
          </cell>
        </row>
        <row r="20">
          <cell r="F20">
            <v>2.0299999999999998</v>
          </cell>
        </row>
        <row r="22">
          <cell r="F22">
            <v>1.1872</v>
          </cell>
        </row>
        <row r="25">
          <cell r="F25">
            <v>9.234</v>
          </cell>
        </row>
        <row r="26">
          <cell r="F26">
            <v>37.44</v>
          </cell>
        </row>
        <row r="29">
          <cell r="F29">
            <v>2.2314189999999998</v>
          </cell>
        </row>
        <row r="30">
          <cell r="F30">
            <v>545.9855</v>
          </cell>
        </row>
        <row r="31">
          <cell r="F31">
            <v>5.9821020000000003E-2</v>
          </cell>
        </row>
        <row r="32">
          <cell r="F32">
            <v>5.9821020000000004E-3</v>
          </cell>
        </row>
        <row r="33">
          <cell r="F33">
            <v>0.142431</v>
          </cell>
        </row>
        <row r="34">
          <cell r="F34">
            <v>0.22456621000000002</v>
          </cell>
        </row>
        <row r="39">
          <cell r="F39">
            <v>297.18700999999999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Л/К ТВРЗ ИХК-1 ДАН ИК-2 ГАЧА (Д-133 ММ L-152 П.М.)</v>
          </cell>
        </row>
        <row r="20">
          <cell r="F20">
            <v>0.57999999999999996</v>
          </cell>
        </row>
        <row r="22">
          <cell r="F22">
            <v>0.3392</v>
          </cell>
        </row>
        <row r="25">
          <cell r="F25">
            <v>1.9410400000000001</v>
          </cell>
        </row>
        <row r="26">
          <cell r="F26">
            <v>10.56856</v>
          </cell>
        </row>
        <row r="29">
          <cell r="F29">
            <v>0.47780669999999997</v>
          </cell>
        </row>
        <row r="30">
          <cell r="F30">
            <v>116.91015</v>
          </cell>
        </row>
        <row r="31">
          <cell r="F31">
            <v>1.2809286E-2</v>
          </cell>
        </row>
        <row r="32">
          <cell r="F32">
            <v>1.2809286000000002E-3</v>
          </cell>
        </row>
        <row r="33">
          <cell r="F33">
            <v>3.0498299999999999E-2</v>
          </cell>
        </row>
        <row r="34">
          <cell r="F34">
            <v>4.8085652999999999E-2</v>
          </cell>
        </row>
        <row r="39">
          <cell r="F39">
            <v>63.056281800000008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Л/К ЯНГИОБОД ИХК-2-2 ДАН ТВ-2-3 ГАЧА (Д-133 ММ L-240 П.М.)</v>
          </cell>
        </row>
        <row r="20">
          <cell r="F20">
            <v>0.89899999999999991</v>
          </cell>
        </row>
        <row r="22">
          <cell r="F22">
            <v>0.52576000000000001</v>
          </cell>
        </row>
        <row r="25">
          <cell r="F25">
            <v>3.0648</v>
          </cell>
        </row>
        <row r="26">
          <cell r="F26">
            <v>16.687200000000001</v>
          </cell>
        </row>
        <row r="29">
          <cell r="F29">
            <v>0.75442989999999999</v>
          </cell>
        </row>
        <row r="30">
          <cell r="F30">
            <v>184.59455</v>
          </cell>
        </row>
        <row r="31">
          <cell r="F31">
            <v>2.0225142000000002E-2</v>
          </cell>
        </row>
        <row r="32">
          <cell r="F32">
            <v>2.0225142000000001E-3</v>
          </cell>
        </row>
        <row r="33">
          <cell r="F33">
            <v>4.8155099999999999E-2</v>
          </cell>
        </row>
        <row r="34">
          <cell r="F34">
            <v>7.5924540999999998E-2</v>
          </cell>
        </row>
        <row r="39">
          <cell r="F39">
            <v>99.529063600000001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ЧИЛОН ОТА КУЧАСИ Л/К ЯНГИОБОДДАН ИХК-1 ГАЧА (Д-219 ММ L-136 П.М.)</v>
          </cell>
        </row>
        <row r="20">
          <cell r="F20">
            <v>0.76849999999999996</v>
          </cell>
        </row>
        <row r="22">
          <cell r="F22">
            <v>0.44944000000000001</v>
          </cell>
        </row>
        <row r="25">
          <cell r="F25">
            <v>134.50399999999999</v>
          </cell>
        </row>
        <row r="26">
          <cell r="F26">
            <v>14.157599999999999</v>
          </cell>
        </row>
        <row r="29">
          <cell r="F29">
            <v>0.60009600000000007</v>
          </cell>
        </row>
        <row r="30">
          <cell r="F30">
            <v>146.83200000000002</v>
          </cell>
        </row>
        <row r="31">
          <cell r="F31">
            <v>1.6087680000000004E-2</v>
          </cell>
        </row>
        <row r="32">
          <cell r="F32">
            <v>1.6087680000000002E-3</v>
          </cell>
        </row>
        <row r="33">
          <cell r="F33">
            <v>3.8304000000000005E-2</v>
          </cell>
        </row>
        <row r="34">
          <cell r="F34">
            <v>6.0392640000000011E-2</v>
          </cell>
        </row>
        <row r="39">
          <cell r="F39">
            <v>85.663609000000008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Л/К ЯНГИОБОД МУРАВВАТ КУЧАСИ ИХК-1 ДАН ИК-4 ГАЧА (Д-219 ММ L-122 П.М.)</v>
          </cell>
        </row>
        <row r="20">
          <cell r="F20">
            <v>0.69019999999999992</v>
          </cell>
        </row>
        <row r="22">
          <cell r="F22">
            <v>0.40364800000000001</v>
          </cell>
        </row>
        <row r="25">
          <cell r="F25">
            <v>120.658</v>
          </cell>
        </row>
        <row r="26">
          <cell r="F26">
            <v>12.700199999999999</v>
          </cell>
        </row>
        <row r="29">
          <cell r="F29">
            <v>0.53833799999999998</v>
          </cell>
        </row>
        <row r="30">
          <cell r="F30">
            <v>131.721</v>
          </cell>
        </row>
        <row r="31">
          <cell r="F31">
            <v>1.443204E-2</v>
          </cell>
        </row>
        <row r="32">
          <cell r="F32">
            <v>1.443204E-3</v>
          </cell>
        </row>
        <row r="33">
          <cell r="F33">
            <v>3.4361999999999997E-2</v>
          </cell>
        </row>
        <row r="34">
          <cell r="F34">
            <v>5.4177420000000004E-2</v>
          </cell>
        </row>
        <row r="39">
          <cell r="F39">
            <v>76.847647999999992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АВИАСОЗЛАР-1 КИРИШ Р-2-14 ИХК-4 ДАН ИХК-10 ГАЧА (Д-159 ММ L-120 П.М.)</v>
          </cell>
        </row>
        <row r="20">
          <cell r="F20">
            <v>0.52200000000000002</v>
          </cell>
        </row>
        <row r="22">
          <cell r="F22">
            <v>0.30528</v>
          </cell>
        </row>
        <row r="25">
          <cell r="F25">
            <v>1.7063999999999999</v>
          </cell>
        </row>
        <row r="26">
          <cell r="F26">
            <v>9.5975999999999999</v>
          </cell>
        </row>
        <row r="29">
          <cell r="F29">
            <v>0.42328199999999999</v>
          </cell>
        </row>
        <row r="30">
          <cell r="F30">
            <v>103.569</v>
          </cell>
        </row>
        <row r="31">
          <cell r="F31">
            <v>1.1347560000000001E-2</v>
          </cell>
        </row>
        <row r="32">
          <cell r="F32">
            <v>1.1347560000000002E-3</v>
          </cell>
        </row>
        <row r="33">
          <cell r="F33">
            <v>2.7018E-2</v>
          </cell>
        </row>
        <row r="34">
          <cell r="F34">
            <v>4.2598380000000005E-2</v>
          </cell>
        </row>
        <row r="39">
          <cell r="F39">
            <v>57.578948000000004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АСАЛАБОД КУЧАСИ КИРИШ 6-4 ЧАПГА ИХК-1 ДАН ИХК-4 ГАЧА (Д-159 ММ L-330 П.М.)</v>
          </cell>
        </row>
        <row r="20">
          <cell r="F20">
            <v>1.421</v>
          </cell>
        </row>
        <row r="22">
          <cell r="F22">
            <v>0.83104000000000011</v>
          </cell>
        </row>
        <row r="25">
          <cell r="F25">
            <v>4.6925999999999997</v>
          </cell>
        </row>
        <row r="26">
          <cell r="F26">
            <v>26.3934</v>
          </cell>
        </row>
        <row r="29">
          <cell r="F29">
            <v>1.1639550000000001</v>
          </cell>
        </row>
        <row r="30">
          <cell r="F30">
            <v>284.79750000000001</v>
          </cell>
        </row>
        <row r="31">
          <cell r="F31">
            <v>3.1203900000000003E-2</v>
          </cell>
        </row>
        <row r="32">
          <cell r="F32">
            <v>3.1203900000000002E-3</v>
          </cell>
        </row>
        <row r="33">
          <cell r="F33">
            <v>7.4295E-2</v>
          </cell>
        </row>
        <row r="34">
          <cell r="F34">
            <v>0.11713845000000001</v>
          </cell>
        </row>
        <row r="39">
          <cell r="F39">
            <v>158.3184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 xml:space="preserve"> ВОССТАНОВЛЕНИЕ ТЕПЛОИЗОЛЯЦИИ ТЕПЛОВЫХ СЕТЕЙ ПО АДРЕСУ: М-В Ц-10 ВВ М-6-37А ОТ ПУ ДО ТК-12  (Д-273 ММ L-610 П.М.)</v>
          </cell>
        </row>
        <row r="20">
          <cell r="F20">
            <v>4.1760000000000002</v>
          </cell>
        </row>
        <row r="22">
          <cell r="F22">
            <v>2.44224</v>
          </cell>
        </row>
        <row r="25">
          <cell r="F25">
            <v>706.38</v>
          </cell>
        </row>
        <row r="26">
          <cell r="F26">
            <v>76.738</v>
          </cell>
        </row>
        <row r="29">
          <cell r="F29">
            <v>3.1778580000000001</v>
          </cell>
        </row>
        <row r="30">
          <cell r="F30">
            <v>777.56100000000004</v>
          </cell>
        </row>
        <row r="31">
          <cell r="F31">
            <v>8.5193640000000001E-2</v>
          </cell>
        </row>
        <row r="32">
          <cell r="F32">
            <v>8.5193639999999998E-3</v>
          </cell>
        </row>
        <row r="33">
          <cell r="F33">
            <v>0.20284199999999999</v>
          </cell>
        </row>
        <row r="34">
          <cell r="F34">
            <v>0.31981422000000004</v>
          </cell>
        </row>
        <row r="39">
          <cell r="F39">
            <v>466.65095200000007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АВИАСОЗЛАР-4 КИРИШ 2-14 ПУТ-2-14 ДАН ИК-11 ГАЧА (Д-159 ММ L-470 П.М.)</v>
          </cell>
        </row>
        <row r="20">
          <cell r="F20">
            <v>2.0444999999999998</v>
          </cell>
        </row>
        <row r="22">
          <cell r="F22">
            <v>1.1956800000000001</v>
          </cell>
        </row>
        <row r="25">
          <cell r="F25">
            <v>6.6833999999999998</v>
          </cell>
        </row>
        <row r="26">
          <cell r="F26">
            <v>37.590599999999995</v>
          </cell>
        </row>
        <row r="29">
          <cell r="F29">
            <v>1.6577839999999999</v>
          </cell>
        </row>
        <row r="30">
          <cell r="F30">
            <v>405.62799999999999</v>
          </cell>
        </row>
        <row r="31">
          <cell r="F31">
            <v>4.4442720000000005E-2</v>
          </cell>
        </row>
        <row r="32">
          <cell r="F32">
            <v>4.444272E-3</v>
          </cell>
        </row>
        <row r="33">
          <cell r="F33">
            <v>0.10581599999999999</v>
          </cell>
        </row>
        <row r="34">
          <cell r="F34">
            <v>0.16683656000000002</v>
          </cell>
        </row>
        <row r="39">
          <cell r="F39">
            <v>225.52494100000001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АДРЕСУ:М-В Ц-10 ВВ М-6-37А ОТ ТК-6 ДО ТК-12  (Д-219 ММ L-100 П.М.)</v>
          </cell>
        </row>
        <row r="20">
          <cell r="F20">
            <v>0.5655</v>
          </cell>
        </row>
        <row r="22">
          <cell r="F22">
            <v>0.33072000000000001</v>
          </cell>
        </row>
        <row r="25">
          <cell r="F25">
            <v>98.9</v>
          </cell>
        </row>
        <row r="26">
          <cell r="F26">
            <v>10.41</v>
          </cell>
        </row>
        <row r="29">
          <cell r="F29">
            <v>0.44128299999999998</v>
          </cell>
        </row>
        <row r="30">
          <cell r="F30">
            <v>107.9735</v>
          </cell>
        </row>
        <row r="31">
          <cell r="F31">
            <v>1.1830139999999999E-2</v>
          </cell>
        </row>
        <row r="32">
          <cell r="F32">
            <v>1.183014E-3</v>
          </cell>
        </row>
        <row r="33">
          <cell r="F33">
            <v>2.8166999999999998E-2</v>
          </cell>
        </row>
        <row r="34">
          <cell r="F34">
            <v>4.440997E-2</v>
          </cell>
        </row>
        <row r="39">
          <cell r="F39">
            <v>62.991946999999996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ТЕПЛОВЫХ СЕТЕЙ: АВИАСОЗЛАР-4 КИРИШ 2-14 ИХК-12 ДАН ИХК-14 ГАЧА (Д-159 ММ L-64 П.М., Д-108 ММ L- 265 П.М.)</v>
          </cell>
        </row>
        <row r="53">
          <cell r="F53">
            <v>118.2178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ТЕПЛОВЫХ СЕТЕЙ: АВИАСОЗЛАР-4 КИРИШ 2-14 ИХК-25 ДАН ИХК-30 ГАЧА (Д-108 ММ L-350 П.М., Д-159 ММ L- 210 П.М.)</v>
          </cell>
        </row>
        <row r="53">
          <cell r="F53">
            <v>216.3511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    </cell>
        </row>
        <row r="8">
          <cell r="B8" t="str">
            <v>ВОССТАНОВЛЕНИЕ ТЕПЛОВОЙ ИЗОЛЯЦИИ ТЕПЛОВЫХ СЕТЕЙ: УЙСОЗЛАР КУЧАСИ КИРИШ Р-3-1 ЧАПГА ИК-8 ДАН ИК-15А ГАЧА (Д-108 ММ L-170 П.М., Д-159 ММ L-120 П.М.)</v>
          </cell>
        </row>
        <row r="53">
          <cell r="F53">
            <v>113.7016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АВИАСОЗЛАР-4 КИРИШ 2-27 ИХК-2 ДАН ИК-3 ГАЧА (Д-219 ММ L-180 П.М.)</v>
          </cell>
        </row>
        <row r="20">
          <cell r="F20">
            <v>1.0149999999999999</v>
          </cell>
        </row>
        <row r="22">
          <cell r="F22">
            <v>0.59360000000000002</v>
          </cell>
        </row>
        <row r="25">
          <cell r="F25">
            <v>178.02</v>
          </cell>
        </row>
        <row r="26">
          <cell r="F26">
            <v>18.738</v>
          </cell>
        </row>
        <row r="29">
          <cell r="F29">
            <v>0.79425299999999999</v>
          </cell>
        </row>
        <row r="30">
          <cell r="F30">
            <v>194.33850000000001</v>
          </cell>
        </row>
        <row r="31">
          <cell r="F31">
            <v>2.1292740000000001E-2</v>
          </cell>
        </row>
        <row r="32">
          <cell r="F32">
            <v>2.1292740000000004E-3</v>
          </cell>
        </row>
        <row r="33">
          <cell r="F33">
            <v>5.0697000000000006E-2</v>
          </cell>
        </row>
        <row r="34">
          <cell r="F34">
            <v>7.9932270000000014E-2</v>
          </cell>
        </row>
        <row r="39">
          <cell r="F39">
            <v>113.37775200000002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АВИАСОЗЛАР-4 КИРИШ 2-14 ИК-6 ДАН ИХК-22 ГАЧА (Д-159 ММ L-450 П.М.)</v>
          </cell>
        </row>
        <row r="20">
          <cell r="F20">
            <v>1.9429999999999998</v>
          </cell>
        </row>
        <row r="22">
          <cell r="F22">
            <v>1.13632</v>
          </cell>
        </row>
        <row r="25">
          <cell r="F25">
            <v>6.399</v>
          </cell>
        </row>
        <row r="26">
          <cell r="F26">
            <v>35.991</v>
          </cell>
        </row>
        <row r="29">
          <cell r="F29">
            <v>1.587237</v>
          </cell>
        </row>
        <row r="30">
          <cell r="F30">
            <v>388.36649999999997</v>
          </cell>
        </row>
        <row r="31">
          <cell r="F31">
            <v>4.2551459999999999E-2</v>
          </cell>
        </row>
        <row r="32">
          <cell r="F32">
            <v>4.2551460000000004E-3</v>
          </cell>
        </row>
        <row r="33">
          <cell r="F33">
            <v>0.101313</v>
          </cell>
        </row>
        <row r="34">
          <cell r="F34">
            <v>0.15973683</v>
          </cell>
        </row>
        <row r="39">
          <cell r="F39">
            <v>215.89335799999998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АВИАСОЗЛАР-Я КИРИШ Р-2-4 ИХК-4 ДАН ИХК-6 ГАЧА (Д-159 ММ L-320 П.М.)</v>
          </cell>
        </row>
        <row r="20">
          <cell r="F20">
            <v>1.3919999999999999</v>
          </cell>
        </row>
        <row r="22">
          <cell r="F22">
            <v>0.81408000000000003</v>
          </cell>
        </row>
        <row r="25">
          <cell r="F25">
            <v>4.5503999999999998</v>
          </cell>
        </row>
        <row r="26">
          <cell r="F26">
            <v>25.593599999999999</v>
          </cell>
        </row>
        <row r="29">
          <cell r="F29">
            <v>1.1287049999999998</v>
          </cell>
        </row>
        <row r="30">
          <cell r="F30">
            <v>276.17250000000001</v>
          </cell>
        </row>
        <row r="31">
          <cell r="F31">
            <v>3.0258899999999998E-2</v>
          </cell>
        </row>
        <row r="32">
          <cell r="F32">
            <v>3.0258900000000003E-3</v>
          </cell>
        </row>
        <row r="33">
          <cell r="F33">
            <v>7.2044999999999998E-2</v>
          </cell>
        </row>
        <row r="34">
          <cell r="F34">
            <v>0.11359095</v>
          </cell>
        </row>
        <row r="39">
          <cell r="F39">
            <v>153.54953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АВИАСОЗЛАР-1 КИРИШ 1-15 ИК-11 ДАН ИК-17 ГАЧА (Д-219 ММ L-454 П.М.)</v>
          </cell>
        </row>
        <row r="20">
          <cell r="F20">
            <v>2.581</v>
          </cell>
        </row>
        <row r="22">
          <cell r="F22">
            <v>1.5094400000000001</v>
          </cell>
        </row>
        <row r="25">
          <cell r="F25">
            <v>449.00600000000003</v>
          </cell>
        </row>
        <row r="26">
          <cell r="F26">
            <v>47.261399999999995</v>
          </cell>
        </row>
        <row r="29">
          <cell r="F29">
            <v>2.0033280000000002</v>
          </cell>
        </row>
        <row r="30">
          <cell r="F30">
            <v>490.17600000000004</v>
          </cell>
        </row>
        <row r="31">
          <cell r="F31">
            <v>5.3706240000000002E-2</v>
          </cell>
        </row>
        <row r="32">
          <cell r="F32">
            <v>5.3706240000000009E-3</v>
          </cell>
        </row>
        <row r="33">
          <cell r="F33">
            <v>0.12787200000000001</v>
          </cell>
        </row>
        <row r="34">
          <cell r="F34">
            <v>0.20161152000000002</v>
          </cell>
        </row>
        <row r="39">
          <cell r="F39">
            <v>286.00190199999997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АВИАСОЗЛАР-1 КИРИШ 1-13 ДАН ТВ-4 ГАЧА (Д-159 ММ L-300 П.М.)</v>
          </cell>
        </row>
        <row r="20">
          <cell r="F20">
            <v>1.3049999999999999</v>
          </cell>
        </row>
        <row r="22">
          <cell r="F22">
            <v>0.76319999999999999</v>
          </cell>
        </row>
        <row r="25">
          <cell r="F25">
            <v>4.266</v>
          </cell>
        </row>
        <row r="26">
          <cell r="F26">
            <v>23.994</v>
          </cell>
        </row>
        <row r="29">
          <cell r="F29">
            <v>1.0581579999999999</v>
          </cell>
        </row>
        <row r="30">
          <cell r="F30">
            <v>258.911</v>
          </cell>
        </row>
        <row r="31">
          <cell r="F31">
            <v>2.836764E-2</v>
          </cell>
        </row>
        <row r="32">
          <cell r="F32">
            <v>2.8367639999999999E-3</v>
          </cell>
        </row>
        <row r="33">
          <cell r="F33">
            <v>6.7541999999999991E-2</v>
          </cell>
        </row>
        <row r="34">
          <cell r="F34">
            <v>0.10649122</v>
          </cell>
        </row>
        <row r="39">
          <cell r="F39">
            <v>143.948162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АДРЕСУ:ОХАНГРАБО КУЧАСИ КИРИШ 3-7 ЧАПГА ИХК-44 ДАН ИХК-46 ГАЧА (Д-159 ММ L-240 П.М.)</v>
          </cell>
        </row>
        <row r="20">
          <cell r="F20">
            <v>1.044</v>
          </cell>
        </row>
        <row r="22">
          <cell r="F22">
            <v>0.61055999999999999</v>
          </cell>
        </row>
        <row r="25">
          <cell r="F25">
            <v>3.4127999999999998</v>
          </cell>
        </row>
        <row r="26">
          <cell r="F26">
            <v>19.1952</v>
          </cell>
        </row>
        <row r="29">
          <cell r="F29">
            <v>0.84651700000000007</v>
          </cell>
        </row>
        <row r="30">
          <cell r="F30">
            <v>207.12650000000002</v>
          </cell>
        </row>
        <row r="31">
          <cell r="F31">
            <v>2.2693860000000003E-2</v>
          </cell>
        </row>
        <row r="32">
          <cell r="F32">
            <v>2.2693860000000004E-3</v>
          </cell>
        </row>
        <row r="33">
          <cell r="F33">
            <v>5.4033000000000005E-2</v>
          </cell>
        </row>
        <row r="34">
          <cell r="F34">
            <v>8.5192030000000016E-2</v>
          </cell>
        </row>
        <row r="39">
          <cell r="F39">
            <v>115.154698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bv_abc4"/>
      <sheetName val="МАТЕР"/>
      <sheetName val="Лист1"/>
      <sheetName val="всп форма"/>
    </sheetNames>
    <sheetDataSet>
      <sheetData sheetId="0">
        <row r="2">
          <cell r="B2" t="str">
    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    </cell>
        </row>
        <row r="8">
          <cell r="B8" t="str">
            <v>ВОССТАНОВЛЕНИЕ ТЕПЛОИЗОЛЯЦИИ ТЕПЛОВЫХ СЕТЕЙ ПО АДРЕСУ: ОХАНГРАБО КУЧАСИ КИРИШ 3-7 ЧАПГА ИХК 56 ДАН ИК-22 ГАЧА(Д-159 ММ L-550 П.М.)</v>
          </cell>
        </row>
        <row r="20">
          <cell r="F20">
            <v>2.3779999999999997</v>
          </cell>
        </row>
        <row r="22">
          <cell r="F22">
            <v>1.39072</v>
          </cell>
        </row>
        <row r="25">
          <cell r="F25">
            <v>7.8209999999999997</v>
          </cell>
        </row>
        <row r="26">
          <cell r="F26">
            <v>43.988999999999997</v>
          </cell>
        </row>
        <row r="29">
          <cell r="F29">
            <v>1.9399250000000001</v>
          </cell>
        </row>
        <row r="30">
          <cell r="F30">
            <v>474.66250000000002</v>
          </cell>
        </row>
        <row r="31">
          <cell r="F31">
            <v>5.2006500000000004E-2</v>
          </cell>
        </row>
        <row r="32">
          <cell r="F32">
            <v>5.2006500000000011E-3</v>
          </cell>
        </row>
        <row r="33">
          <cell r="F33">
            <v>0.123825</v>
          </cell>
        </row>
        <row r="34">
          <cell r="F34">
            <v>0.19523075000000004</v>
          </cell>
        </row>
        <row r="39">
          <cell r="F39">
            <v>263.87439000000001</v>
          </cell>
        </row>
      </sheetData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H7" sqref="H7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139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14.25" customHeight="1">
      <c r="A8" s="85" t="s">
        <v>8</v>
      </c>
      <c r="B8" s="208" t="s">
        <v>138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0">
        <f>154.8/100</f>
        <v>1.548</v>
      </c>
      <c r="F16" s="221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96">
        <f>E16*E17</f>
        <v>20.5884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4.6500000000000004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36">
        <f>E18*E19</f>
        <v>2.6863049999999999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1.3485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4.6500000000000004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37">
        <f>E21*E22</f>
        <v>0.78864000000000012</v>
      </c>
    </row>
    <row r="23" spans="1:7" s="69" customFormat="1">
      <c r="A23" s="90" t="s">
        <v>27</v>
      </c>
      <c r="B23" s="91" t="s">
        <v>131</v>
      </c>
      <c r="C23" s="91" t="s">
        <v>135</v>
      </c>
      <c r="D23" s="92" t="s">
        <v>122</v>
      </c>
      <c r="E23" s="222">
        <f>310/10</f>
        <v>31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1.6476</v>
      </c>
      <c r="F24" s="136">
        <f>E23*E24</f>
        <v>51.075600000000001</v>
      </c>
    </row>
    <row r="25" spans="1:7" s="74" customFormat="1" outlineLevel="1">
      <c r="A25" s="101" t="s">
        <v>104</v>
      </c>
      <c r="B25" s="102">
        <v>64614</v>
      </c>
      <c r="C25" s="103" t="s">
        <v>132</v>
      </c>
      <c r="D25" s="102" t="s">
        <v>133</v>
      </c>
      <c r="E25" s="104">
        <v>0.14219999999999999</v>
      </c>
      <c r="F25" s="142">
        <f>E23*E25</f>
        <v>4.4081999999999999</v>
      </c>
    </row>
    <row r="26" spans="1:7" s="74" customFormat="1" outlineLevel="1">
      <c r="A26" s="105" t="s">
        <v>105</v>
      </c>
      <c r="B26" s="106" t="s">
        <v>123</v>
      </c>
      <c r="C26" s="107" t="s">
        <v>136</v>
      </c>
      <c r="D26" s="106" t="s">
        <v>25</v>
      </c>
      <c r="E26" s="108">
        <v>0.79979999999999996</v>
      </c>
      <c r="F26" s="141">
        <f>E23*E26</f>
        <v>24.793799999999997</v>
      </c>
    </row>
    <row r="27" spans="1:7" s="69" customFormat="1" ht="26.4">
      <c r="A27" s="90" t="s">
        <v>28</v>
      </c>
      <c r="B27" s="91" t="s">
        <v>119</v>
      </c>
      <c r="C27" s="91" t="s">
        <v>126</v>
      </c>
      <c r="D27" s="92" t="s">
        <v>1</v>
      </c>
      <c r="E27" s="222">
        <f>232.64/100</f>
        <v>2.3264</v>
      </c>
      <c r="F27" s="223"/>
      <c r="G27" s="67"/>
    </row>
    <row r="28" spans="1:7" s="68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36">
        <f>E27*E28</f>
        <v>74.398272000000006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1.0934079999999999</v>
      </c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267.536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2.9312640000000001E-2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2.9312640000000003E-3</v>
      </c>
    </row>
    <row r="33" spans="1:7" s="73" customFormat="1" outlineLevel="1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6.9791999999999993E-2</v>
      </c>
    </row>
    <row r="34" spans="1:7" s="74" customFormat="1" outlineLevel="1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0.11003872000000001</v>
      </c>
    </row>
    <row r="35" spans="1:7" s="74" customFormat="1" ht="13.8" outlineLevel="1" thickBot="1">
      <c r="A35" s="209"/>
      <c r="B35" s="210"/>
      <c r="C35" s="210"/>
      <c r="D35" s="210"/>
      <c r="E35" s="210"/>
      <c r="F35" s="211"/>
    </row>
    <row r="36" spans="1:7" s="74" customFormat="1" ht="13.5" customHeight="1" outlineLevel="1" thickTop="1">
      <c r="A36" s="212" t="s">
        <v>34</v>
      </c>
      <c r="B36" s="213"/>
      <c r="C36" s="213"/>
      <c r="D36" s="109"/>
      <c r="E36" s="110"/>
      <c r="F36" s="111"/>
    </row>
    <row r="37" spans="1:7" s="74" customFormat="1" outlineLevel="1">
      <c r="A37" s="214"/>
      <c r="B37" s="215"/>
      <c r="C37" s="215"/>
      <c r="D37" s="215"/>
      <c r="E37" s="215"/>
      <c r="F37" s="216"/>
    </row>
    <row r="38" spans="1:7" s="74" customFormat="1" outlineLevel="1">
      <c r="A38" s="112"/>
      <c r="B38" s="113"/>
      <c r="C38" s="114" t="s">
        <v>35</v>
      </c>
      <c r="D38" s="115"/>
      <c r="E38" s="116"/>
      <c r="F38" s="117"/>
    </row>
    <row r="39" spans="1:7" s="69" customFormat="1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32">
        <f>F17+F19+F24+F28</f>
        <v>148.74857700000001</v>
      </c>
      <c r="G39" s="67"/>
    </row>
  </sheetData>
  <mergeCells count="21">
    <mergeCell ref="B9:F9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2018)&amp;C&amp;P&amp;R160060010</oddHeader>
    <oddFooter>&amp;CСтраниц -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H13" sqref="H13"/>
    </sheetView>
  </sheetViews>
  <sheetFormatPr defaultColWidth="9.33203125" defaultRowHeight="13.2"/>
  <cols>
    <col min="1" max="1" width="6.33203125" style="54" customWidth="1"/>
    <col min="2" max="2" width="63.332031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5" customHeight="1">
      <c r="A2" s="238" t="str">
        <f>[4]bv_abc4!B2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7" customHeight="1">
      <c r="A4" s="239" t="str">
        <f>[4]bv_abc4!B8</f>
        <v>ВОССТАНОВЛЕНИЕ ТЕПЛОИЗОЛЯЦИИ ТЕПЛОВЫХ СЕТЕЙ ПО АДРЕСУ: АВИАСОЗЛАР-4 КИРИШ 2-14 ИК-6 ДАН ИХК-22 ГАЧА (Д-159 ММ L-450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[4]bv_abc4!F39</f>
        <v>215.89335799999998</v>
      </c>
    </row>
    <row r="18" spans="1:4">
      <c r="A18" s="58"/>
      <c r="B18" s="59" t="s">
        <v>42</v>
      </c>
      <c r="C18" s="59" t="s">
        <v>21</v>
      </c>
      <c r="D18" s="188">
        <f>D17</f>
        <v>215.89335799999998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[4]bv_abc4!F20+[4]bv_abc4!F22</f>
        <v>3.0793200000000001</v>
      </c>
    </row>
    <row r="22" spans="1:4">
      <c r="A22" s="80" t="s">
        <v>24</v>
      </c>
      <c r="B22" s="81" t="s">
        <v>134</v>
      </c>
      <c r="C22" s="82" t="s">
        <v>22</v>
      </c>
      <c r="D22" s="122">
        <f>[4]bv_abc4!F29</f>
        <v>1.587237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23">
        <f>[4]bv_abc4!F25</f>
        <v>6.399</v>
      </c>
    </row>
    <row r="27" spans="1:4">
      <c r="A27" s="80" t="s">
        <v>24</v>
      </c>
      <c r="B27" s="81" t="s">
        <v>117</v>
      </c>
      <c r="C27" s="82" t="s">
        <v>96</v>
      </c>
      <c r="D27" s="123">
        <f>[4]bv_abc4!F30</f>
        <v>388.36649999999997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[4]bv_abc4!F31</f>
        <v>4.2551459999999999E-2</v>
      </c>
    </row>
    <row r="29" spans="1:4">
      <c r="A29" s="80" t="s">
        <v>27</v>
      </c>
      <c r="B29" s="81" t="s">
        <v>113</v>
      </c>
      <c r="C29" s="82" t="s">
        <v>23</v>
      </c>
      <c r="D29" s="123">
        <f>[4]bv_abc4!F32</f>
        <v>4.2551460000000004E-3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[4]bv_abc4!F33</f>
        <v>0.101313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[4]bv_abc4!F34</f>
        <v>0.15973683</v>
      </c>
    </row>
    <row r="32" spans="1:4">
      <c r="A32" s="80" t="s">
        <v>30</v>
      </c>
      <c r="B32" s="81" t="s">
        <v>136</v>
      </c>
      <c r="C32" s="82" t="s">
        <v>25</v>
      </c>
      <c r="D32" s="123">
        <f>[4]bv_abc4!F26</f>
        <v>35.991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160060070</oddHeader>
    <oddFooter>&amp;C&amp;"Times New Roman,обычный"&amp;9&amp;P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F39" sqref="F39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154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25.5" customHeight="1">
      <c r="A8" s="85" t="s">
        <v>8</v>
      </c>
      <c r="B8" s="208" t="s">
        <v>155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0">
        <f>159.8/100</f>
        <v>1.5980000000000001</v>
      </c>
      <c r="F16" s="221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96">
        <f>E16*E17</f>
        <v>21.253400000000003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4.8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36">
        <f>E18*E19</f>
        <v>2.7729599999999999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1.3919999999999999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4.8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37">
        <f>E21*E22</f>
        <v>0.81408000000000003</v>
      </c>
    </row>
    <row r="23" spans="1:7" s="69" customFormat="1">
      <c r="A23" s="90" t="s">
        <v>27</v>
      </c>
      <c r="B23" s="91" t="s">
        <v>131</v>
      </c>
      <c r="C23" s="91" t="s">
        <v>135</v>
      </c>
      <c r="D23" s="92" t="s">
        <v>122</v>
      </c>
      <c r="E23" s="222">
        <v>32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1.6476</v>
      </c>
      <c r="F24" s="136">
        <f>E23*E24</f>
        <v>52.723199999999999</v>
      </c>
    </row>
    <row r="25" spans="1:7" s="74" customFormat="1" outlineLevel="1">
      <c r="A25" s="101" t="s">
        <v>104</v>
      </c>
      <c r="B25" s="102">
        <v>64614</v>
      </c>
      <c r="C25" s="103" t="s">
        <v>132</v>
      </c>
      <c r="D25" s="102" t="s">
        <v>133</v>
      </c>
      <c r="E25" s="104">
        <v>0.14219999999999999</v>
      </c>
      <c r="F25" s="142">
        <f>E23*E25</f>
        <v>4.5503999999999998</v>
      </c>
    </row>
    <row r="26" spans="1:7" s="74" customFormat="1" outlineLevel="1">
      <c r="A26" s="105" t="s">
        <v>105</v>
      </c>
      <c r="B26" s="106" t="s">
        <v>123</v>
      </c>
      <c r="C26" s="107" t="s">
        <v>136</v>
      </c>
      <c r="D26" s="106" t="s">
        <v>25</v>
      </c>
      <c r="E26" s="108">
        <v>0.79979999999999996</v>
      </c>
      <c r="F26" s="141">
        <f>E23*E26</f>
        <v>25.593599999999999</v>
      </c>
    </row>
    <row r="27" spans="1:7" s="69" customFormat="1" ht="26.4">
      <c r="A27" s="90" t="s">
        <v>28</v>
      </c>
      <c r="B27" s="91" t="s">
        <v>119</v>
      </c>
      <c r="C27" s="91" t="s">
        <v>126</v>
      </c>
      <c r="D27" s="92" t="s">
        <v>1</v>
      </c>
      <c r="E27" s="222">
        <f>240.15/100</f>
        <v>2.4015</v>
      </c>
      <c r="F27" s="223"/>
      <c r="G27" s="67"/>
    </row>
    <row r="28" spans="1:7" s="68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36">
        <f>E27*E28</f>
        <v>76.799970000000002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1.1287049999999998</v>
      </c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276.17250000000001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3.0258899999999998E-2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3.0258900000000003E-3</v>
      </c>
    </row>
    <row r="33" spans="1:7" s="73" customFormat="1" outlineLevel="1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7.2044999999999998E-2</v>
      </c>
    </row>
    <row r="34" spans="1:7" s="74" customFormat="1" outlineLevel="1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0.11359095</v>
      </c>
    </row>
    <row r="35" spans="1:7" s="74" customFormat="1" ht="13.8" outlineLevel="1" thickBot="1">
      <c r="A35" s="209"/>
      <c r="B35" s="210"/>
      <c r="C35" s="210"/>
      <c r="D35" s="210"/>
      <c r="E35" s="210"/>
      <c r="F35" s="211"/>
    </row>
    <row r="36" spans="1:7" s="74" customFormat="1" ht="13.5" customHeight="1" outlineLevel="1" thickTop="1">
      <c r="A36" s="212" t="s">
        <v>34</v>
      </c>
      <c r="B36" s="213"/>
      <c r="C36" s="213"/>
      <c r="D36" s="109"/>
      <c r="E36" s="110"/>
      <c r="F36" s="111"/>
    </row>
    <row r="37" spans="1:7" s="74" customFormat="1" outlineLevel="1">
      <c r="A37" s="214"/>
      <c r="B37" s="215"/>
      <c r="C37" s="215"/>
      <c r="D37" s="215"/>
      <c r="E37" s="215"/>
      <c r="F37" s="216"/>
    </row>
    <row r="38" spans="1:7" s="74" customFormat="1" outlineLevel="1">
      <c r="A38" s="112"/>
      <c r="B38" s="113"/>
      <c r="C38" s="114" t="s">
        <v>35</v>
      </c>
      <c r="D38" s="115"/>
      <c r="E38" s="116"/>
      <c r="F38" s="117"/>
    </row>
    <row r="39" spans="1:7" s="69" customFormat="1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82">
        <f>F17+F19+F24+F28</f>
        <v>153.54953</v>
      </c>
      <c r="G39" s="67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2018)&amp;C&amp;P&amp;R160060080</oddHeader>
    <oddFooter>&amp;CСтраниц -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332031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5" customHeight="1">
      <c r="A2" s="238" t="str">
        <f>[5]bv_abc4!B2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33" customHeight="1">
      <c r="A4" s="239" t="str">
        <f>[5]bv_abc4!B8</f>
        <v>ВОССТАНОВЛЕНИЕ ТЕПЛОИЗОЛЯЦИИ ТЕПЛОВЫХ СЕТЕЙ ПО АДРЕСУ: АВИАСОЗЛАР-Я КИРИШ Р-2-4 ИХК-4 ДАН ИХК-6 ГАЧА (Д-159 ММ L-320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3">
        <f>[5]bv_abc4!F39</f>
        <v>153.54953</v>
      </c>
    </row>
    <row r="18" spans="1:4">
      <c r="A18" s="58"/>
      <c r="B18" s="59" t="s">
        <v>42</v>
      </c>
      <c r="C18" s="59" t="s">
        <v>21</v>
      </c>
      <c r="D18" s="184">
        <f>D17</f>
        <v>153.54953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[5]bv_abc4!F20+[5]bv_abc4!F22</f>
        <v>2.20608</v>
      </c>
    </row>
    <row r="22" spans="1:4">
      <c r="A22" s="80" t="s">
        <v>24</v>
      </c>
      <c r="B22" s="81" t="s">
        <v>134</v>
      </c>
      <c r="C22" s="82" t="s">
        <v>22</v>
      </c>
      <c r="D22" s="122">
        <f>[5]bv_abc4!F29</f>
        <v>1.1287049999999998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23">
        <f>[5]bv_abc4!F25</f>
        <v>4.5503999999999998</v>
      </c>
    </row>
    <row r="27" spans="1:4">
      <c r="A27" s="80" t="s">
        <v>24</v>
      </c>
      <c r="B27" s="81" t="s">
        <v>117</v>
      </c>
      <c r="C27" s="82" t="s">
        <v>96</v>
      </c>
      <c r="D27" s="123">
        <f>[5]bv_abc4!F30</f>
        <v>276.17250000000001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[5]bv_abc4!F31</f>
        <v>3.0258899999999998E-2</v>
      </c>
    </row>
    <row r="29" spans="1:4">
      <c r="A29" s="80" t="s">
        <v>27</v>
      </c>
      <c r="B29" s="81" t="s">
        <v>113</v>
      </c>
      <c r="C29" s="82" t="s">
        <v>23</v>
      </c>
      <c r="D29" s="123">
        <f>[5]bv_abc4!F32</f>
        <v>3.0258900000000003E-3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[5]bv_abc4!F33</f>
        <v>7.2044999999999998E-2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[5]bv_abc4!F34</f>
        <v>0.11359095</v>
      </c>
    </row>
    <row r="32" spans="1:4">
      <c r="A32" s="80" t="s">
        <v>30</v>
      </c>
      <c r="B32" s="81" t="s">
        <v>136</v>
      </c>
      <c r="C32" s="82" t="s">
        <v>25</v>
      </c>
      <c r="D32" s="123">
        <f>[5]bv_abc4!F26</f>
        <v>25.593599999999999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160060080</oddHeader>
    <oddFooter>&amp;C&amp;"Times New Roman,обычный"&amp;9&amp;P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6" sqref="B6:F6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61" t="s">
        <v>137</v>
      </c>
      <c r="C2" s="261"/>
      <c r="D2" s="261"/>
      <c r="E2" s="261"/>
      <c r="F2" s="261"/>
      <c r="G2" s="61"/>
    </row>
    <row r="3" spans="1:7" s="69" customFormat="1">
      <c r="A3" s="63"/>
      <c r="B3" s="262" t="s">
        <v>5</v>
      </c>
      <c r="C3" s="262"/>
      <c r="D3" s="262"/>
      <c r="E3" s="262"/>
      <c r="F3" s="262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156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14.25" customHeight="1">
      <c r="A8" s="85" t="s">
        <v>8</v>
      </c>
      <c r="B8" s="265" t="s">
        <v>157</v>
      </c>
      <c r="C8" s="265"/>
      <c r="D8" s="265"/>
      <c r="E8" s="265"/>
      <c r="F8" s="265"/>
      <c r="G8" s="61"/>
    </row>
    <row r="9" spans="1:7" s="69" customFormat="1" ht="12.75" customHeight="1">
      <c r="A9" s="63"/>
      <c r="B9" s="262" t="s">
        <v>9</v>
      </c>
      <c r="C9" s="262"/>
      <c r="D9" s="262"/>
      <c r="E9" s="262"/>
      <c r="F9" s="262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60"/>
      <c r="G12" s="65"/>
    </row>
    <row r="13" spans="1:7" s="70" customFormat="1" ht="34.5" customHeight="1">
      <c r="A13" s="259"/>
      <c r="B13" s="259"/>
      <c r="C13" s="259"/>
      <c r="D13" s="259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52"/>
      <c r="B15" s="253"/>
      <c r="C15" s="253"/>
      <c r="D15" s="253"/>
      <c r="E15" s="253"/>
      <c r="F15" s="254"/>
    </row>
    <row r="16" spans="1:7" s="69" customFormat="1">
      <c r="A16" s="146" t="s">
        <v>18</v>
      </c>
      <c r="B16" s="147" t="s">
        <v>100</v>
      </c>
      <c r="C16" s="147" t="s">
        <v>101</v>
      </c>
      <c r="D16" s="148" t="s">
        <v>1</v>
      </c>
      <c r="E16" s="255">
        <f>312.2/100</f>
        <v>3.1219999999999999</v>
      </c>
      <c r="F16" s="256"/>
      <c r="G16" s="67"/>
    </row>
    <row r="17" spans="1:7" s="68" customFormat="1" outlineLevel="1">
      <c r="A17" s="149" t="s">
        <v>19</v>
      </c>
      <c r="B17" s="150" t="s">
        <v>18</v>
      </c>
      <c r="C17" s="151" t="s">
        <v>20</v>
      </c>
      <c r="D17" s="150" t="s">
        <v>21</v>
      </c>
      <c r="E17" s="152">
        <v>13.3</v>
      </c>
      <c r="F17" s="153">
        <f>E16*E17</f>
        <v>41.522600000000004</v>
      </c>
    </row>
    <row r="18" spans="1:7" s="69" customFormat="1" ht="26.4">
      <c r="A18" s="146" t="s">
        <v>24</v>
      </c>
      <c r="B18" s="147" t="s">
        <v>98</v>
      </c>
      <c r="C18" s="147" t="s">
        <v>99</v>
      </c>
      <c r="D18" s="148" t="s">
        <v>23</v>
      </c>
      <c r="E18" s="257">
        <v>8.9</v>
      </c>
      <c r="F18" s="258"/>
      <c r="G18" s="67"/>
    </row>
    <row r="19" spans="1:7" s="68" customFormat="1" outlineLevel="1">
      <c r="A19" s="149" t="s">
        <v>102</v>
      </c>
      <c r="B19" s="150" t="s">
        <v>18</v>
      </c>
      <c r="C19" s="151" t="s">
        <v>20</v>
      </c>
      <c r="D19" s="150" t="s">
        <v>21</v>
      </c>
      <c r="E19" s="152">
        <v>0.57769999999999999</v>
      </c>
      <c r="F19" s="153">
        <f>E18*E19</f>
        <v>5.1415300000000004</v>
      </c>
    </row>
    <row r="20" spans="1:7" s="131" customFormat="1" outlineLevel="1">
      <c r="A20" s="126" t="s">
        <v>103</v>
      </c>
      <c r="B20" s="127" t="s">
        <v>120</v>
      </c>
      <c r="C20" s="128" t="s">
        <v>121</v>
      </c>
      <c r="D20" s="127" t="s">
        <v>22</v>
      </c>
      <c r="E20" s="129">
        <v>0.28999999999999998</v>
      </c>
      <c r="F20" s="129">
        <f>E18*E20</f>
        <v>2.581</v>
      </c>
    </row>
    <row r="21" spans="1:7" s="69" customFormat="1">
      <c r="A21" s="146" t="s">
        <v>26</v>
      </c>
      <c r="B21" s="147" t="s">
        <v>125</v>
      </c>
      <c r="C21" s="147" t="s">
        <v>124</v>
      </c>
      <c r="D21" s="148" t="s">
        <v>23</v>
      </c>
      <c r="E21" s="257">
        <v>8.9</v>
      </c>
      <c r="F21" s="258"/>
      <c r="G21" s="67"/>
    </row>
    <row r="22" spans="1:7" s="131" customFormat="1" outlineLevel="1">
      <c r="A22" s="126" t="s">
        <v>97</v>
      </c>
      <c r="B22" s="127" t="s">
        <v>120</v>
      </c>
      <c r="C22" s="128" t="s">
        <v>121</v>
      </c>
      <c r="D22" s="127" t="s">
        <v>22</v>
      </c>
      <c r="E22" s="129">
        <v>0.1696</v>
      </c>
      <c r="F22" s="129">
        <f>E21*E22</f>
        <v>1.5094400000000001</v>
      </c>
    </row>
    <row r="23" spans="1:7" s="69" customFormat="1">
      <c r="A23" s="146" t="s">
        <v>27</v>
      </c>
      <c r="B23" s="147" t="s">
        <v>131</v>
      </c>
      <c r="C23" s="147" t="s">
        <v>148</v>
      </c>
      <c r="D23" s="148" t="s">
        <v>122</v>
      </c>
      <c r="E23" s="257">
        <v>45.4</v>
      </c>
      <c r="F23" s="258"/>
      <c r="G23" s="67"/>
    </row>
    <row r="24" spans="1:7" s="68" customFormat="1" outlineLevel="1">
      <c r="A24" s="149" t="s">
        <v>31</v>
      </c>
      <c r="B24" s="150" t="s">
        <v>18</v>
      </c>
      <c r="C24" s="151" t="s">
        <v>20</v>
      </c>
      <c r="D24" s="150" t="s">
        <v>21</v>
      </c>
      <c r="E24" s="152">
        <v>2.2692999999999999</v>
      </c>
      <c r="F24" s="165">
        <f>E23*E24</f>
        <v>103.02622</v>
      </c>
    </row>
    <row r="25" spans="1:7" s="159" customFormat="1" outlineLevel="1">
      <c r="A25" s="154" t="s">
        <v>104</v>
      </c>
      <c r="B25" s="155" t="s">
        <v>149</v>
      </c>
      <c r="C25" s="156" t="s">
        <v>150</v>
      </c>
      <c r="D25" s="155" t="s">
        <v>151</v>
      </c>
      <c r="E25" s="157">
        <v>9.89</v>
      </c>
      <c r="F25" s="189">
        <f>E23*E25</f>
        <v>449.00600000000003</v>
      </c>
    </row>
    <row r="26" spans="1:7" s="159" customFormat="1" outlineLevel="1">
      <c r="A26" s="160" t="s">
        <v>105</v>
      </c>
      <c r="B26" s="161" t="s">
        <v>123</v>
      </c>
      <c r="C26" s="162" t="s">
        <v>143</v>
      </c>
      <c r="D26" s="161" t="s">
        <v>25</v>
      </c>
      <c r="E26" s="163">
        <v>1.0409999999999999</v>
      </c>
      <c r="F26" s="164">
        <f>E23*E26</f>
        <v>47.261399999999995</v>
      </c>
    </row>
    <row r="27" spans="1:7" s="69" customFormat="1" ht="26.4">
      <c r="A27" s="146" t="s">
        <v>28</v>
      </c>
      <c r="B27" s="147" t="s">
        <v>119</v>
      </c>
      <c r="C27" s="147" t="s">
        <v>126</v>
      </c>
      <c r="D27" s="148" t="s">
        <v>1</v>
      </c>
      <c r="E27" s="255">
        <f>426.24/100</f>
        <v>4.2624000000000004</v>
      </c>
      <c r="F27" s="256"/>
      <c r="G27" s="67"/>
    </row>
    <row r="28" spans="1:7" s="68" customFormat="1" outlineLevel="1">
      <c r="A28" s="149" t="s">
        <v>94</v>
      </c>
      <c r="B28" s="150" t="s">
        <v>18</v>
      </c>
      <c r="C28" s="151" t="s">
        <v>20</v>
      </c>
      <c r="D28" s="150" t="s">
        <v>21</v>
      </c>
      <c r="E28" s="152">
        <v>31.98</v>
      </c>
      <c r="F28" s="165">
        <f>E27*E28</f>
        <v>136.31155200000001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2.0033280000000002</v>
      </c>
    </row>
    <row r="30" spans="1:7" s="159" customFormat="1" outlineLevel="1">
      <c r="A30" s="154" t="s">
        <v>107</v>
      </c>
      <c r="B30" s="155" t="s">
        <v>118</v>
      </c>
      <c r="C30" s="156" t="s">
        <v>117</v>
      </c>
      <c r="D30" s="155" t="s">
        <v>96</v>
      </c>
      <c r="E30" s="157">
        <v>115</v>
      </c>
      <c r="F30" s="167">
        <f>E27*E30</f>
        <v>490.17600000000004</v>
      </c>
    </row>
    <row r="31" spans="1:7" s="159" customFormat="1" outlineLevel="1">
      <c r="A31" s="160" t="s">
        <v>127</v>
      </c>
      <c r="B31" s="161" t="s">
        <v>116</v>
      </c>
      <c r="C31" s="162" t="s">
        <v>115</v>
      </c>
      <c r="D31" s="161" t="s">
        <v>23</v>
      </c>
      <c r="E31" s="163">
        <v>1.26E-2</v>
      </c>
      <c r="F31" s="164">
        <f>E27*E31</f>
        <v>5.3706240000000002E-2</v>
      </c>
    </row>
    <row r="32" spans="1:7" s="159" customFormat="1" outlineLevel="1">
      <c r="A32" s="160" t="s">
        <v>128</v>
      </c>
      <c r="B32" s="161" t="s">
        <v>114</v>
      </c>
      <c r="C32" s="162" t="s">
        <v>113</v>
      </c>
      <c r="D32" s="161" t="s">
        <v>23</v>
      </c>
      <c r="E32" s="163">
        <v>1.2600000000000001E-3</v>
      </c>
      <c r="F32" s="164">
        <f>E27*E32</f>
        <v>5.3706240000000009E-3</v>
      </c>
    </row>
    <row r="33" spans="1:7" s="159" customFormat="1" outlineLevel="1">
      <c r="A33" s="160" t="s">
        <v>129</v>
      </c>
      <c r="B33" s="161" t="s">
        <v>112</v>
      </c>
      <c r="C33" s="162" t="s">
        <v>111</v>
      </c>
      <c r="D33" s="161" t="s">
        <v>23</v>
      </c>
      <c r="E33" s="163">
        <v>0.03</v>
      </c>
      <c r="F33" s="164">
        <f>E27*E33</f>
        <v>0.12787200000000001</v>
      </c>
    </row>
    <row r="34" spans="1:7" s="159" customFormat="1" outlineLevel="1">
      <c r="A34" s="160" t="s">
        <v>130</v>
      </c>
      <c r="B34" s="161" t="s">
        <v>108</v>
      </c>
      <c r="C34" s="162" t="s">
        <v>109</v>
      </c>
      <c r="D34" s="161" t="s">
        <v>23</v>
      </c>
      <c r="E34" s="163">
        <v>4.7300000000000002E-2</v>
      </c>
      <c r="F34" s="164">
        <f>E27*E34</f>
        <v>0.20161152000000002</v>
      </c>
    </row>
    <row r="35" spans="1:7" s="69" customFormat="1" ht="13.8" thickBot="1">
      <c r="A35" s="244"/>
      <c r="B35" s="245"/>
      <c r="C35" s="245"/>
      <c r="D35" s="245"/>
      <c r="E35" s="245"/>
      <c r="F35" s="246"/>
      <c r="G35" s="61"/>
    </row>
    <row r="36" spans="1:7" s="69" customFormat="1" ht="13.5" customHeight="1" thickTop="1">
      <c r="A36" s="247" t="s">
        <v>34</v>
      </c>
      <c r="B36" s="248"/>
      <c r="C36" s="248"/>
      <c r="D36" s="169"/>
      <c r="E36" s="170"/>
      <c r="F36" s="171"/>
      <c r="G36" s="67"/>
    </row>
    <row r="37" spans="1:7" s="69" customFormat="1">
      <c r="A37" s="249"/>
      <c r="B37" s="250"/>
      <c r="C37" s="250"/>
      <c r="D37" s="250"/>
      <c r="E37" s="250"/>
      <c r="F37" s="251"/>
      <c r="G37" s="61"/>
    </row>
    <row r="38" spans="1:7" s="69" customFormat="1">
      <c r="A38" s="172"/>
      <c r="B38" s="173"/>
      <c r="C38" s="174" t="s">
        <v>35</v>
      </c>
      <c r="D38" s="175"/>
      <c r="E38" s="176"/>
      <c r="F38" s="177"/>
      <c r="G38" s="61"/>
    </row>
    <row r="39" spans="1:7" s="69" customFormat="1">
      <c r="A39" s="178" t="s">
        <v>18</v>
      </c>
      <c r="B39" s="179" t="s">
        <v>18</v>
      </c>
      <c r="C39" s="179" t="s">
        <v>20</v>
      </c>
      <c r="D39" s="180" t="s">
        <v>21</v>
      </c>
      <c r="E39" s="181"/>
      <c r="F39" s="190">
        <f>F17+F19+F24+F28</f>
        <v>286.00190199999997</v>
      </c>
      <c r="G39" s="6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2018)&amp;C&amp;P&amp;R160060090</oddHeader>
    <oddFooter>&amp;CСтраниц -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L23" sqref="L23"/>
    </sheetView>
  </sheetViews>
  <sheetFormatPr defaultColWidth="9.33203125" defaultRowHeight="13.2"/>
  <cols>
    <col min="1" max="1" width="6.33203125" style="54" customWidth="1"/>
    <col min="2" max="2" width="63.10937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6.5" customHeight="1">
      <c r="A2" s="238" t="str">
        <f>[6]bv_abc4!B2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4" customHeight="1">
      <c r="A4" s="238" t="str">
        <f>[6]bv_abc4!B8</f>
        <v>ВОССТАНОВЛЕНИЕ ТЕПЛОИЗОЛЯЦИИ ТЕПЛОВЫХ СЕТЕЙ ПО АДРЕСУ: АВИАСОЗЛАР-1 КИРИШ 1-15 ИК-11 ДАН ИК-17 ГАЧА (Д-219 ММ L-454 П.М.)</v>
      </c>
      <c r="B4" s="238"/>
      <c r="C4" s="238"/>
      <c r="D4" s="238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64"/>
      <c r="B10" s="264"/>
      <c r="C10" s="264"/>
      <c r="D10" s="264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[6]bv_abc4!F39</f>
        <v>286.00190199999997</v>
      </c>
    </row>
    <row r="18" spans="1:4">
      <c r="A18" s="58"/>
      <c r="B18" s="59" t="s">
        <v>42</v>
      </c>
      <c r="C18" s="59" t="s">
        <v>21</v>
      </c>
      <c r="D18" s="188">
        <f>D17</f>
        <v>286.00190199999997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[6]bv_abc4!F20+[6]bv_abc4!F22</f>
        <v>4.0904400000000001</v>
      </c>
    </row>
    <row r="22" spans="1:4">
      <c r="A22" s="80" t="s">
        <v>24</v>
      </c>
      <c r="B22" s="81" t="s">
        <v>134</v>
      </c>
      <c r="C22" s="82" t="s">
        <v>22</v>
      </c>
      <c r="D22" s="122">
        <f>[6]bv_abc4!F29</f>
        <v>2.0033280000000002</v>
      </c>
    </row>
    <row r="23" spans="1:4" ht="12" customHeight="1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150</v>
      </c>
      <c r="C26" s="82" t="s">
        <v>151</v>
      </c>
      <c r="D26" s="123">
        <f>[6]bv_abc4!F25</f>
        <v>449.00600000000003</v>
      </c>
    </row>
    <row r="27" spans="1:4">
      <c r="A27" s="80" t="s">
        <v>24</v>
      </c>
      <c r="B27" s="81" t="s">
        <v>117</v>
      </c>
      <c r="C27" s="82" t="s">
        <v>96</v>
      </c>
      <c r="D27" s="123">
        <f>[6]bv_abc4!F30</f>
        <v>490.17600000000004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[6]bv_abc4!F31</f>
        <v>5.3706240000000002E-2</v>
      </c>
    </row>
    <row r="29" spans="1:4">
      <c r="A29" s="80" t="s">
        <v>27</v>
      </c>
      <c r="B29" s="81" t="s">
        <v>113</v>
      </c>
      <c r="C29" s="82" t="s">
        <v>23</v>
      </c>
      <c r="D29" s="123">
        <f>[6]bv_abc4!F32</f>
        <v>5.3706240000000009E-3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[6]bv_abc4!F33</f>
        <v>0.12787200000000001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[6]bv_abc4!F34</f>
        <v>0.20161152000000002</v>
      </c>
    </row>
    <row r="32" spans="1:4">
      <c r="A32" s="80" t="s">
        <v>30</v>
      </c>
      <c r="B32" s="81" t="s">
        <v>143</v>
      </c>
      <c r="C32" s="82" t="s">
        <v>25</v>
      </c>
      <c r="D32" s="123">
        <f>[6]bv_abc4!F26</f>
        <v>47.261399999999995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160060090</oddHeader>
    <oddFooter>&amp;C&amp;"Times New Roman,обычный"&amp;9&amp;P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158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14.25" customHeight="1">
      <c r="A8" s="85" t="s">
        <v>8</v>
      </c>
      <c r="B8" s="208" t="s">
        <v>159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0">
        <f>149.78/100</f>
        <v>1.4978</v>
      </c>
      <c r="F16" s="221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96">
        <f>E16*E17</f>
        <v>19.920740000000002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4.5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36">
        <f>E18*E19</f>
        <v>2.59965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1.3049999999999999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4.5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37">
        <f>E21*E22</f>
        <v>0.76319999999999999</v>
      </c>
    </row>
    <row r="23" spans="1:7" s="69" customFormat="1">
      <c r="A23" s="90" t="s">
        <v>27</v>
      </c>
      <c r="B23" s="91" t="s">
        <v>131</v>
      </c>
      <c r="C23" s="91" t="s">
        <v>135</v>
      </c>
      <c r="D23" s="92" t="s">
        <v>122</v>
      </c>
      <c r="E23" s="222">
        <f>300/10</f>
        <v>30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1.6476</v>
      </c>
      <c r="F24" s="136">
        <f>E23*E24</f>
        <v>49.427999999999997</v>
      </c>
    </row>
    <row r="25" spans="1:7" s="74" customFormat="1" outlineLevel="1">
      <c r="A25" s="101" t="s">
        <v>104</v>
      </c>
      <c r="B25" s="102">
        <v>64614</v>
      </c>
      <c r="C25" s="103" t="s">
        <v>132</v>
      </c>
      <c r="D25" s="102" t="s">
        <v>133</v>
      </c>
      <c r="E25" s="104">
        <v>0.14219999999999999</v>
      </c>
      <c r="F25" s="138">
        <f>E23*E25</f>
        <v>4.266</v>
      </c>
    </row>
    <row r="26" spans="1:7" s="74" customFormat="1" outlineLevel="1">
      <c r="A26" s="105" t="s">
        <v>105</v>
      </c>
      <c r="B26" s="106" t="s">
        <v>123</v>
      </c>
      <c r="C26" s="107" t="s">
        <v>136</v>
      </c>
      <c r="D26" s="106" t="s">
        <v>25</v>
      </c>
      <c r="E26" s="108">
        <v>0.79979999999999996</v>
      </c>
      <c r="F26" s="141">
        <f>E23*E26</f>
        <v>23.994</v>
      </c>
    </row>
    <row r="27" spans="1:7" s="69" customFormat="1" ht="26.4">
      <c r="A27" s="90" t="s">
        <v>28</v>
      </c>
      <c r="B27" s="91" t="s">
        <v>119</v>
      </c>
      <c r="C27" s="91" t="s">
        <v>126</v>
      </c>
      <c r="D27" s="92" t="s">
        <v>1</v>
      </c>
      <c r="E27" s="222">
        <f>225.14/100</f>
        <v>2.2513999999999998</v>
      </c>
      <c r="F27" s="223"/>
      <c r="G27" s="67"/>
    </row>
    <row r="28" spans="1:7" s="68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36">
        <f>E27*E28</f>
        <v>71.999771999999993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1.0581579999999999</v>
      </c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258.911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2.836764E-2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2.8367639999999999E-3</v>
      </c>
    </row>
    <row r="33" spans="1:7" s="73" customFormat="1" outlineLevel="1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6.7541999999999991E-2</v>
      </c>
    </row>
    <row r="34" spans="1:7" s="74" customFormat="1" outlineLevel="1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0.10649122</v>
      </c>
    </row>
    <row r="35" spans="1:7" s="74" customFormat="1" ht="13.8" outlineLevel="1" thickBot="1">
      <c r="A35" s="209"/>
      <c r="B35" s="210"/>
      <c r="C35" s="210"/>
      <c r="D35" s="210"/>
      <c r="E35" s="210"/>
      <c r="F35" s="211"/>
    </row>
    <row r="36" spans="1:7" s="74" customFormat="1" ht="13.5" customHeight="1" outlineLevel="1" thickTop="1">
      <c r="A36" s="212" t="s">
        <v>34</v>
      </c>
      <c r="B36" s="213"/>
      <c r="C36" s="213"/>
      <c r="D36" s="109"/>
      <c r="E36" s="110"/>
      <c r="F36" s="111"/>
    </row>
    <row r="37" spans="1:7" s="74" customFormat="1" outlineLevel="1">
      <c r="A37" s="214"/>
      <c r="B37" s="215"/>
      <c r="C37" s="215"/>
      <c r="D37" s="215"/>
      <c r="E37" s="215"/>
      <c r="F37" s="216"/>
    </row>
    <row r="38" spans="1:7" s="74" customFormat="1" outlineLevel="1">
      <c r="A38" s="112"/>
      <c r="B38" s="113"/>
      <c r="C38" s="114" t="s">
        <v>35</v>
      </c>
      <c r="D38" s="115"/>
      <c r="E38" s="116"/>
      <c r="F38" s="117"/>
    </row>
    <row r="39" spans="1:7" s="69" customFormat="1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32">
        <f>F17+F19+F24+F28</f>
        <v>143.948162</v>
      </c>
      <c r="G39" s="67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2018)&amp;C&amp;P&amp;R160060100</oddHeader>
    <oddFooter>&amp;CСтраниц -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332031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5" customHeight="1">
      <c r="A2" s="238" t="str">
        <f>[7]bv_abc4!B2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1" customHeight="1">
      <c r="A4" s="239" t="str">
        <f>[7]bv_abc4!B8</f>
        <v>ВОССТАНОВЛЕНИЕ ТЕПЛОИЗОЛЯЦИИ ТЕПЛОВЫХ СЕТЕЙ ПО АДРЕСУ: АВИАСОЗЛАР-1 КИРИШ 1-13 ДАН ТВ-4 ГАЧА (Д-159 ММ L-300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[7]bv_abc4!F39</f>
        <v>143.948162</v>
      </c>
    </row>
    <row r="18" spans="1:4">
      <c r="A18" s="58"/>
      <c r="B18" s="59" t="s">
        <v>42</v>
      </c>
      <c r="C18" s="59" t="s">
        <v>21</v>
      </c>
      <c r="D18" s="188">
        <f>D17</f>
        <v>143.948162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[7]bv_abc4!F20+[7]bv_abc4!F22</f>
        <v>2.0682</v>
      </c>
    </row>
    <row r="22" spans="1:4">
      <c r="A22" s="80" t="s">
        <v>24</v>
      </c>
      <c r="B22" s="81" t="s">
        <v>134</v>
      </c>
      <c r="C22" s="82" t="s">
        <v>22</v>
      </c>
      <c r="D22" s="122">
        <f>[7]bv_abc4!F29</f>
        <v>1.0581579999999999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23">
        <f>[7]bv_abc4!F25</f>
        <v>4.266</v>
      </c>
    </row>
    <row r="27" spans="1:4">
      <c r="A27" s="80" t="s">
        <v>24</v>
      </c>
      <c r="B27" s="81" t="s">
        <v>117</v>
      </c>
      <c r="C27" s="82" t="s">
        <v>96</v>
      </c>
      <c r="D27" s="123">
        <f>[7]bv_abc4!F30</f>
        <v>258.911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[7]bv_abc4!F31</f>
        <v>2.836764E-2</v>
      </c>
    </row>
    <row r="29" spans="1:4">
      <c r="A29" s="80" t="s">
        <v>27</v>
      </c>
      <c r="B29" s="81" t="s">
        <v>113</v>
      </c>
      <c r="C29" s="82" t="s">
        <v>23</v>
      </c>
      <c r="D29" s="123">
        <f>[7]bv_abc4!F32</f>
        <v>2.8367639999999999E-3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[7]bv_abc4!F33</f>
        <v>6.7541999999999991E-2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[7]bv_abc4!F34</f>
        <v>0.10649122</v>
      </c>
    </row>
    <row r="32" spans="1:4">
      <c r="A32" s="80" t="s">
        <v>30</v>
      </c>
      <c r="B32" s="81" t="s">
        <v>136</v>
      </c>
      <c r="C32" s="82" t="s">
        <v>25</v>
      </c>
      <c r="D32" s="123">
        <f>[7]bv_abc4!F26</f>
        <v>23.994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160060100</oddHeader>
    <oddFooter>&amp;C&amp;"Times New Roman,обычный"&amp;9&amp;P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16" sqref="E16:F16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160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28.5" customHeight="1">
      <c r="A8" s="85" t="s">
        <v>8</v>
      </c>
      <c r="B8" s="208" t="s">
        <v>161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0">
        <f>119.8/100</f>
        <v>1.198</v>
      </c>
      <c r="F16" s="221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96">
        <f>E16*E17</f>
        <v>15.933400000000001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3.6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36">
        <f>E18*E19</f>
        <v>2.07972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1.044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3.6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37">
        <f>E21*E22</f>
        <v>0.61055999999999999</v>
      </c>
    </row>
    <row r="23" spans="1:7" s="69" customFormat="1">
      <c r="A23" s="90" t="s">
        <v>27</v>
      </c>
      <c r="B23" s="91" t="s">
        <v>131</v>
      </c>
      <c r="C23" s="91" t="s">
        <v>135</v>
      </c>
      <c r="D23" s="92" t="s">
        <v>122</v>
      </c>
      <c r="E23" s="222">
        <v>24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1.6476</v>
      </c>
      <c r="F24" s="136">
        <f>E23*E24</f>
        <v>39.542400000000001</v>
      </c>
    </row>
    <row r="25" spans="1:7" s="74" customFormat="1" outlineLevel="1">
      <c r="A25" s="101" t="s">
        <v>104</v>
      </c>
      <c r="B25" s="102">
        <v>64614</v>
      </c>
      <c r="C25" s="103" t="s">
        <v>132</v>
      </c>
      <c r="D25" s="102" t="s">
        <v>133</v>
      </c>
      <c r="E25" s="104">
        <v>0.14219999999999999</v>
      </c>
      <c r="F25" s="138">
        <f>E23*E25</f>
        <v>3.4127999999999998</v>
      </c>
    </row>
    <row r="26" spans="1:7" s="74" customFormat="1" outlineLevel="1">
      <c r="A26" s="105" t="s">
        <v>105</v>
      </c>
      <c r="B26" s="106" t="s">
        <v>123</v>
      </c>
      <c r="C26" s="107" t="s">
        <v>136</v>
      </c>
      <c r="D26" s="106" t="s">
        <v>25</v>
      </c>
      <c r="E26" s="108">
        <v>0.79979999999999996</v>
      </c>
      <c r="F26" s="141">
        <f>E23*E26</f>
        <v>19.1952</v>
      </c>
    </row>
    <row r="27" spans="1:7" s="69" customFormat="1" ht="26.4">
      <c r="A27" s="90" t="s">
        <v>28</v>
      </c>
      <c r="B27" s="91" t="s">
        <v>119</v>
      </c>
      <c r="C27" s="91" t="s">
        <v>126</v>
      </c>
      <c r="D27" s="92" t="s">
        <v>1</v>
      </c>
      <c r="E27" s="222">
        <f>180.11/100</f>
        <v>1.8011000000000001</v>
      </c>
      <c r="F27" s="223"/>
      <c r="G27" s="67"/>
    </row>
    <row r="28" spans="1:7" s="68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36">
        <f>E27*E28</f>
        <v>57.599178000000002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0.84651700000000007</v>
      </c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207.12650000000002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2.2693860000000003E-2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2.2693860000000004E-3</v>
      </c>
    </row>
    <row r="33" spans="1:7" s="73" customFormat="1" outlineLevel="1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5.4033000000000005E-2</v>
      </c>
    </row>
    <row r="34" spans="1:7" s="74" customFormat="1" outlineLevel="1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8.5192030000000016E-2</v>
      </c>
    </row>
    <row r="35" spans="1:7" s="74" customFormat="1" ht="13.8" outlineLevel="1" thickBot="1">
      <c r="A35" s="209"/>
      <c r="B35" s="210"/>
      <c r="C35" s="210"/>
      <c r="D35" s="210"/>
      <c r="E35" s="210"/>
      <c r="F35" s="211"/>
    </row>
    <row r="36" spans="1:7" s="74" customFormat="1" ht="13.5" customHeight="1" outlineLevel="1" thickTop="1">
      <c r="A36" s="212" t="s">
        <v>34</v>
      </c>
      <c r="B36" s="213"/>
      <c r="C36" s="213"/>
      <c r="D36" s="109"/>
      <c r="E36" s="110"/>
      <c r="F36" s="111"/>
    </row>
    <row r="37" spans="1:7" s="74" customFormat="1" outlineLevel="1">
      <c r="A37" s="214"/>
      <c r="B37" s="215"/>
      <c r="C37" s="215"/>
      <c r="D37" s="215"/>
      <c r="E37" s="215"/>
      <c r="F37" s="216"/>
    </row>
    <row r="38" spans="1:7" s="74" customFormat="1" outlineLevel="1">
      <c r="A38" s="112"/>
      <c r="B38" s="113"/>
      <c r="C38" s="114" t="s">
        <v>35</v>
      </c>
      <c r="D38" s="115"/>
      <c r="E38" s="116"/>
      <c r="F38" s="117"/>
    </row>
    <row r="39" spans="1:7" s="69" customFormat="1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32">
        <f>F17+F19+F24+F28</f>
        <v>115.154698</v>
      </c>
      <c r="G39" s="67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2018)&amp;C&amp;P&amp;R160060110</oddHeader>
    <oddFooter>&amp;CСтраниц -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F14" sqref="F14"/>
    </sheetView>
  </sheetViews>
  <sheetFormatPr defaultColWidth="9.33203125" defaultRowHeight="13.2"/>
  <cols>
    <col min="1" max="1" width="6.33203125" style="54" customWidth="1"/>
    <col min="2" max="2" width="63.332031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5" customHeight="1">
      <c r="A2" s="238" t="str">
        <f>[8]bv_abc4!B2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33" customHeight="1">
      <c r="A4" s="239" t="str">
        <f>[8]bv_abc4!B8</f>
        <v>ВОССТАНОВЛЕНИЕ ТЕПЛОИЗОЛЯЦИИ ТЕПЛОВЫХ СЕТЕЙ ПО АДРЕСУ:ОХАНГРАБО КУЧАСИ КИРИШ 3-7 ЧАПГА ИХК-44 ДАН ИХК-46 ГАЧА (Д-159 ММ L-240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[8]bv_abc4!F39</f>
        <v>115.154698</v>
      </c>
    </row>
    <row r="18" spans="1:4">
      <c r="A18" s="58"/>
      <c r="B18" s="59" t="s">
        <v>42</v>
      </c>
      <c r="C18" s="59" t="s">
        <v>21</v>
      </c>
      <c r="D18" s="188">
        <f>D17</f>
        <v>115.154698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[8]bv_abc4!F20+[8]bv_abc4!F22</f>
        <v>1.65456</v>
      </c>
    </row>
    <row r="22" spans="1:4">
      <c r="A22" s="80" t="s">
        <v>24</v>
      </c>
      <c r="B22" s="81" t="s">
        <v>134</v>
      </c>
      <c r="C22" s="82" t="s">
        <v>22</v>
      </c>
      <c r="D22" s="122">
        <f>[8]bv_abc4!F29</f>
        <v>0.84651700000000007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23">
        <f>[8]bv_abc4!F25</f>
        <v>3.4127999999999998</v>
      </c>
    </row>
    <row r="27" spans="1:4">
      <c r="A27" s="80" t="s">
        <v>24</v>
      </c>
      <c r="B27" s="81" t="s">
        <v>117</v>
      </c>
      <c r="C27" s="82" t="s">
        <v>96</v>
      </c>
      <c r="D27" s="123">
        <f>[8]bv_abc4!F30</f>
        <v>207.12650000000002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[8]bv_abc4!F31</f>
        <v>2.2693860000000003E-2</v>
      </c>
    </row>
    <row r="29" spans="1:4">
      <c r="A29" s="80" t="s">
        <v>27</v>
      </c>
      <c r="B29" s="81" t="s">
        <v>113</v>
      </c>
      <c r="C29" s="82" t="s">
        <v>23</v>
      </c>
      <c r="D29" s="123">
        <f>[8]bv_abc4!F32</f>
        <v>2.2693860000000004E-3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[8]bv_abc4!F33</f>
        <v>5.4033000000000005E-2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[8]bv_abc4!F34</f>
        <v>8.5192030000000016E-2</v>
      </c>
    </row>
    <row r="32" spans="1:4">
      <c r="A32" s="80" t="s">
        <v>30</v>
      </c>
      <c r="B32" s="81" t="s">
        <v>136</v>
      </c>
      <c r="C32" s="82" t="s">
        <v>25</v>
      </c>
      <c r="D32" s="123">
        <f>[8]bv_abc4!F26</f>
        <v>19.1952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160060110</oddHeader>
    <oddFooter>&amp;C&amp;"Times New Roman,обычный"&amp;9&amp;P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C11" sqref="C11:F11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162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28.5" customHeight="1">
      <c r="A8" s="85" t="s">
        <v>8</v>
      </c>
      <c r="B8" s="208" t="s">
        <v>163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0">
        <f>274.6/100</f>
        <v>2.7460000000000004</v>
      </c>
      <c r="F16" s="221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96">
        <f>E16*E17</f>
        <v>36.521800000000006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8.1999999999999993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36">
        <f>E18*E19</f>
        <v>4.7371399999999992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2.3779999999999997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8.1999999999999993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37">
        <f>E21*E22</f>
        <v>1.39072</v>
      </c>
    </row>
    <row r="23" spans="1:7" s="69" customFormat="1">
      <c r="A23" s="90" t="s">
        <v>27</v>
      </c>
      <c r="B23" s="91" t="s">
        <v>131</v>
      </c>
      <c r="C23" s="91" t="s">
        <v>135</v>
      </c>
      <c r="D23" s="92" t="s">
        <v>122</v>
      </c>
      <c r="E23" s="222">
        <v>55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1.6476</v>
      </c>
      <c r="F24" s="136">
        <f>E23*E24</f>
        <v>90.617999999999995</v>
      </c>
    </row>
    <row r="25" spans="1:7" s="74" customFormat="1" outlineLevel="1">
      <c r="A25" s="101" t="s">
        <v>104</v>
      </c>
      <c r="B25" s="102">
        <v>64614</v>
      </c>
      <c r="C25" s="103" t="s">
        <v>132</v>
      </c>
      <c r="D25" s="102" t="s">
        <v>133</v>
      </c>
      <c r="E25" s="104">
        <v>0.14219999999999999</v>
      </c>
      <c r="F25" s="138">
        <f>E23*E25</f>
        <v>7.8209999999999997</v>
      </c>
    </row>
    <row r="26" spans="1:7" s="74" customFormat="1" outlineLevel="1">
      <c r="A26" s="105" t="s">
        <v>105</v>
      </c>
      <c r="B26" s="106" t="s">
        <v>123</v>
      </c>
      <c r="C26" s="107" t="s">
        <v>136</v>
      </c>
      <c r="D26" s="106" t="s">
        <v>25</v>
      </c>
      <c r="E26" s="108">
        <v>0.79979999999999996</v>
      </c>
      <c r="F26" s="141">
        <f>E23*E26</f>
        <v>43.988999999999997</v>
      </c>
    </row>
    <row r="27" spans="1:7" s="69" customFormat="1" ht="26.4">
      <c r="A27" s="90" t="s">
        <v>28</v>
      </c>
      <c r="B27" s="91" t="s">
        <v>119</v>
      </c>
      <c r="C27" s="91" t="s">
        <v>126</v>
      </c>
      <c r="D27" s="92" t="s">
        <v>1</v>
      </c>
      <c r="E27" s="222">
        <f>412.75/100</f>
        <v>4.1275000000000004</v>
      </c>
      <c r="F27" s="223"/>
      <c r="G27" s="67"/>
    </row>
    <row r="28" spans="1:7" s="68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36">
        <f>E27*E28</f>
        <v>131.99745000000001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1.9399250000000001</v>
      </c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474.66250000000002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5.2006500000000004E-2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5.2006500000000011E-3</v>
      </c>
    </row>
    <row r="33" spans="1:7" s="73" customFormat="1" outlineLevel="1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0.123825</v>
      </c>
    </row>
    <row r="34" spans="1:7" s="74" customFormat="1" outlineLevel="1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0.19523075000000004</v>
      </c>
    </row>
    <row r="35" spans="1:7" s="74" customFormat="1" ht="13.8" outlineLevel="1" thickBot="1">
      <c r="A35" s="209"/>
      <c r="B35" s="210"/>
      <c r="C35" s="210"/>
      <c r="D35" s="210"/>
      <c r="E35" s="210"/>
      <c r="F35" s="211"/>
    </row>
    <row r="36" spans="1:7" s="74" customFormat="1" ht="13.5" customHeight="1" outlineLevel="1" thickTop="1">
      <c r="A36" s="212" t="s">
        <v>34</v>
      </c>
      <c r="B36" s="213"/>
      <c r="C36" s="213"/>
      <c r="D36" s="109"/>
      <c r="E36" s="110"/>
      <c r="F36" s="111"/>
    </row>
    <row r="37" spans="1:7" s="74" customFormat="1" outlineLevel="1">
      <c r="A37" s="214"/>
      <c r="B37" s="215"/>
      <c r="C37" s="215"/>
      <c r="D37" s="215"/>
      <c r="E37" s="215"/>
      <c r="F37" s="216"/>
    </row>
    <row r="38" spans="1:7" s="74" customFormat="1" outlineLevel="1">
      <c r="A38" s="112"/>
      <c r="B38" s="113"/>
      <c r="C38" s="114" t="s">
        <v>35</v>
      </c>
      <c r="D38" s="115"/>
      <c r="E38" s="116"/>
      <c r="F38" s="117"/>
    </row>
    <row r="39" spans="1:7" s="69" customFormat="1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32">
        <f>F17+F19+F24+F28</f>
        <v>263.87439000000001</v>
      </c>
      <c r="G39" s="67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2018)&amp;C&amp;P&amp;R160060120</oddHeader>
    <oddFooter>&amp;CСтраниц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332031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5" customHeight="1">
      <c r="A2" s="238" t="str">
        <f>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B2" s="238"/>
      <c r="C2" s="238"/>
      <c r="D2" s="238"/>
    </row>
    <row r="3" spans="1:4">
      <c r="B3" s="75"/>
    </row>
    <row r="4" spans="1:4" ht="33" customHeight="1">
      <c r="A4" s="239" t="str">
        <f>bv_abc4!B8</f>
        <v>ВОССТАНОВЛЕНИЕ ТЕПЛОИЗОЛЯЦИИ ТЕПЛОВЫХ СЕТЕЙ ПО АДРЕСУ: АВИСОЗЛАР-2 КИРИШ 1-8 ИХК-3 ДАН ИХК-7 ГАЧА (Д-159 ММ L-310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33">
        <f>bv_abc4!F39</f>
        <v>148.74857700000001</v>
      </c>
    </row>
    <row r="18" spans="1:4">
      <c r="A18" s="58"/>
      <c r="B18" s="59" t="s">
        <v>42</v>
      </c>
      <c r="C18" s="59" t="s">
        <v>21</v>
      </c>
      <c r="D18" s="134">
        <f>D17</f>
        <v>148.74857700000001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bv_abc4!F20+bv_abc4!F22</f>
        <v>2.13714</v>
      </c>
    </row>
    <row r="22" spans="1:4">
      <c r="A22" s="80" t="s">
        <v>24</v>
      </c>
      <c r="B22" s="81" t="s">
        <v>134</v>
      </c>
      <c r="C22" s="82" t="s">
        <v>22</v>
      </c>
      <c r="D22" s="122">
        <f>bv_abc4!F29</f>
        <v>1.0934079999999999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23">
        <f>bv_abc4!F25</f>
        <v>4.4081999999999999</v>
      </c>
    </row>
    <row r="27" spans="1:4">
      <c r="A27" s="80" t="s">
        <v>24</v>
      </c>
      <c r="B27" s="81" t="s">
        <v>117</v>
      </c>
      <c r="C27" s="82" t="s">
        <v>96</v>
      </c>
      <c r="D27" s="123">
        <f>bv_abc4!F30</f>
        <v>267.536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bv_abc4!F31</f>
        <v>2.9312640000000001E-2</v>
      </c>
    </row>
    <row r="29" spans="1:4">
      <c r="A29" s="80" t="s">
        <v>27</v>
      </c>
      <c r="B29" s="81" t="s">
        <v>113</v>
      </c>
      <c r="C29" s="82" t="s">
        <v>23</v>
      </c>
      <c r="D29" s="123">
        <f>bv_abc4!F32</f>
        <v>2.9312640000000003E-3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bv_abc4!F33</f>
        <v>6.9791999999999993E-2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bv_abc4!F34</f>
        <v>0.11003872000000001</v>
      </c>
    </row>
    <row r="32" spans="1:4">
      <c r="A32" s="80" t="s">
        <v>30</v>
      </c>
      <c r="B32" s="81" t="s">
        <v>136</v>
      </c>
      <c r="C32" s="82" t="s">
        <v>25</v>
      </c>
      <c r="D32" s="123">
        <f>bv_abc4!F26</f>
        <v>24.793799999999997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34:D34"/>
    <mergeCell ref="A20:D20"/>
    <mergeCell ref="A16:D16"/>
    <mergeCell ref="A25:D25"/>
    <mergeCell ref="A12:D12"/>
    <mergeCell ref="A13:D13"/>
    <mergeCell ref="A14:D14"/>
    <mergeCell ref="A15:D15"/>
    <mergeCell ref="A19:D19"/>
    <mergeCell ref="A24:D24"/>
  </mergeCells>
  <phoneticPr fontId="2" type="noConversion"/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160060010</oddHeader>
    <oddFooter>&amp;C&amp;"Times New Roman,обычный"&amp;9&amp;P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B5" sqref="B5"/>
    </sheetView>
  </sheetViews>
  <sheetFormatPr defaultColWidth="9.33203125" defaultRowHeight="13.2"/>
  <cols>
    <col min="1" max="1" width="6.33203125" style="54" customWidth="1"/>
    <col min="2" max="2" width="63.332031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5" customHeight="1">
      <c r="A2" s="238" t="str">
        <f>[9]bv_abc4!B2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33" customHeight="1">
      <c r="A4" s="239" t="str">
        <f>[9]bv_abc4!B8</f>
        <v>ВОССТАНОВЛЕНИЕ ТЕПЛОИЗОЛЯЦИИ ТЕПЛОВЫХ СЕТЕЙ ПО АДРЕСУ: ОХАНГРАБО КУЧАСИ КИРИШ 3-7 ЧАПГА ИХК 56 ДАН ИК-22 ГАЧА(Д-159 ММ L-550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[9]bv_abc4!F39</f>
        <v>263.87439000000001</v>
      </c>
    </row>
    <row r="18" spans="1:4">
      <c r="A18" s="58"/>
      <c r="B18" s="59" t="s">
        <v>42</v>
      </c>
      <c r="C18" s="59" t="s">
        <v>21</v>
      </c>
      <c r="D18" s="188">
        <f>D17</f>
        <v>263.87439000000001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[9]bv_abc4!F20+[9]bv_abc4!F22</f>
        <v>3.7687199999999996</v>
      </c>
    </row>
    <row r="22" spans="1:4">
      <c r="A22" s="80" t="s">
        <v>24</v>
      </c>
      <c r="B22" s="81" t="s">
        <v>134</v>
      </c>
      <c r="C22" s="82" t="s">
        <v>22</v>
      </c>
      <c r="D22" s="122">
        <f>[9]bv_abc4!F29</f>
        <v>1.9399250000000001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23">
        <f>[9]bv_abc4!F25</f>
        <v>7.8209999999999997</v>
      </c>
    </row>
    <row r="27" spans="1:4">
      <c r="A27" s="80" t="s">
        <v>24</v>
      </c>
      <c r="B27" s="81" t="s">
        <v>117</v>
      </c>
      <c r="C27" s="82" t="s">
        <v>96</v>
      </c>
      <c r="D27" s="123">
        <f>[9]bv_abc4!F30</f>
        <v>474.66250000000002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[9]bv_abc4!F31</f>
        <v>5.2006500000000004E-2</v>
      </c>
    </row>
    <row r="29" spans="1:4">
      <c r="A29" s="80" t="s">
        <v>27</v>
      </c>
      <c r="B29" s="81" t="s">
        <v>113</v>
      </c>
      <c r="C29" s="82" t="s">
        <v>23</v>
      </c>
      <c r="D29" s="123">
        <f>[9]bv_abc4!F32</f>
        <v>5.2006500000000011E-3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[9]bv_abc4!F33</f>
        <v>0.123825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[9]bv_abc4!F34</f>
        <v>0.19523075000000004</v>
      </c>
    </row>
    <row r="32" spans="1:4">
      <c r="A32" s="80" t="s">
        <v>30</v>
      </c>
      <c r="B32" s="81" t="s">
        <v>136</v>
      </c>
      <c r="C32" s="82" t="s">
        <v>25</v>
      </c>
      <c r="D32" s="123">
        <f>[9]bv_abc4!F26</f>
        <v>43.988999999999997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160060120</oddHeader>
    <oddFooter>&amp;C&amp;"Times New Roman,обычный"&amp;9&amp;P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B6" sqref="B6:F6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3" customHeight="1">
      <c r="A2" s="61"/>
      <c r="B2" s="261" t="s">
        <v>137</v>
      </c>
      <c r="C2" s="261"/>
      <c r="D2" s="261"/>
      <c r="E2" s="261"/>
      <c r="F2" s="261"/>
      <c r="G2" s="61"/>
    </row>
    <row r="3" spans="1:7" s="69" customFormat="1">
      <c r="A3" s="63"/>
      <c r="B3" s="262" t="s">
        <v>5</v>
      </c>
      <c r="C3" s="262"/>
      <c r="D3" s="262"/>
      <c r="E3" s="262"/>
      <c r="F3" s="262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164</v>
      </c>
      <c r="D5" s="263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31.5" customHeight="1">
      <c r="A8" s="145" t="s">
        <v>8</v>
      </c>
      <c r="B8" s="261" t="s">
        <v>165</v>
      </c>
      <c r="C8" s="261"/>
      <c r="D8" s="261"/>
      <c r="E8" s="261"/>
      <c r="F8" s="261"/>
      <c r="G8" s="61"/>
    </row>
    <row r="9" spans="1:7" s="69" customFormat="1" ht="12.75" customHeight="1">
      <c r="A9" s="63"/>
      <c r="B9" s="262" t="s">
        <v>9</v>
      </c>
      <c r="C9" s="262"/>
      <c r="D9" s="262"/>
      <c r="E9" s="262"/>
      <c r="F9" s="262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60"/>
      <c r="G12" s="65"/>
    </row>
    <row r="13" spans="1:7" s="70" customFormat="1" ht="34.5" customHeight="1">
      <c r="A13" s="259"/>
      <c r="B13" s="259"/>
      <c r="C13" s="259"/>
      <c r="D13" s="259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52"/>
      <c r="B15" s="253"/>
      <c r="C15" s="253"/>
      <c r="D15" s="253"/>
      <c r="E15" s="253"/>
      <c r="F15" s="254"/>
    </row>
    <row r="16" spans="1:7" s="69" customFormat="1">
      <c r="A16" s="146" t="s">
        <v>18</v>
      </c>
      <c r="B16" s="147" t="s">
        <v>100</v>
      </c>
      <c r="C16" s="147" t="s">
        <v>101</v>
      </c>
      <c r="D16" s="148" t="s">
        <v>1</v>
      </c>
      <c r="E16" s="255">
        <f>71.215/100</f>
        <v>0.71215000000000006</v>
      </c>
      <c r="F16" s="256"/>
      <c r="G16" s="67"/>
    </row>
    <row r="17" spans="1:7" s="68" customFormat="1" outlineLevel="1">
      <c r="A17" s="149" t="s">
        <v>19</v>
      </c>
      <c r="B17" s="150" t="s">
        <v>18</v>
      </c>
      <c r="C17" s="151" t="s">
        <v>20</v>
      </c>
      <c r="D17" s="150" t="s">
        <v>21</v>
      </c>
      <c r="E17" s="152">
        <v>13.3</v>
      </c>
      <c r="F17" s="153">
        <f>E16*E17</f>
        <v>9.4715950000000007</v>
      </c>
    </row>
    <row r="18" spans="1:7" s="69" customFormat="1" ht="26.4">
      <c r="A18" s="146" t="s">
        <v>24</v>
      </c>
      <c r="B18" s="147" t="s">
        <v>98</v>
      </c>
      <c r="C18" s="147" t="s">
        <v>99</v>
      </c>
      <c r="D18" s="148" t="s">
        <v>23</v>
      </c>
      <c r="E18" s="257">
        <v>1.6</v>
      </c>
      <c r="F18" s="258"/>
      <c r="G18" s="67"/>
    </row>
    <row r="19" spans="1:7" s="68" customFormat="1" outlineLevel="1">
      <c r="A19" s="149" t="s">
        <v>102</v>
      </c>
      <c r="B19" s="150" t="s">
        <v>18</v>
      </c>
      <c r="C19" s="151" t="s">
        <v>20</v>
      </c>
      <c r="D19" s="150" t="s">
        <v>21</v>
      </c>
      <c r="E19" s="152">
        <v>0.57769999999999999</v>
      </c>
      <c r="F19" s="153">
        <f>E18*E19</f>
        <v>0.92432000000000003</v>
      </c>
    </row>
    <row r="20" spans="1:7" s="131" customFormat="1" outlineLevel="1">
      <c r="A20" s="126" t="s">
        <v>103</v>
      </c>
      <c r="B20" s="127" t="s">
        <v>120</v>
      </c>
      <c r="C20" s="128" t="s">
        <v>121</v>
      </c>
      <c r="D20" s="127" t="s">
        <v>22</v>
      </c>
      <c r="E20" s="129">
        <v>0.28999999999999998</v>
      </c>
      <c r="F20" s="129">
        <f>E18*E20</f>
        <v>0.46399999999999997</v>
      </c>
    </row>
    <row r="21" spans="1:7" s="69" customFormat="1">
      <c r="A21" s="146" t="s">
        <v>26</v>
      </c>
      <c r="B21" s="147" t="s">
        <v>125</v>
      </c>
      <c r="C21" s="147" t="s">
        <v>124</v>
      </c>
      <c r="D21" s="148" t="s">
        <v>23</v>
      </c>
      <c r="E21" s="257">
        <v>1.6</v>
      </c>
      <c r="F21" s="258"/>
      <c r="G21" s="67"/>
    </row>
    <row r="22" spans="1:7" s="131" customFormat="1" outlineLevel="1">
      <c r="A22" s="126" t="s">
        <v>97</v>
      </c>
      <c r="B22" s="127" t="s">
        <v>120</v>
      </c>
      <c r="C22" s="128" t="s">
        <v>121</v>
      </c>
      <c r="D22" s="127" t="s">
        <v>22</v>
      </c>
      <c r="E22" s="129">
        <v>0.1696</v>
      </c>
      <c r="F22" s="130">
        <f>E21*E22</f>
        <v>0.27135999999999999</v>
      </c>
    </row>
    <row r="23" spans="1:7" s="69" customFormat="1">
      <c r="A23" s="146" t="s">
        <v>27</v>
      </c>
      <c r="B23" s="147" t="s">
        <v>131</v>
      </c>
      <c r="C23" s="147" t="s">
        <v>142</v>
      </c>
      <c r="D23" s="148" t="s">
        <v>122</v>
      </c>
      <c r="E23" s="257">
        <v>21</v>
      </c>
      <c r="F23" s="258"/>
      <c r="G23" s="67"/>
    </row>
    <row r="24" spans="1:7" s="68" customFormat="1" outlineLevel="1">
      <c r="A24" s="149" t="s">
        <v>31</v>
      </c>
      <c r="B24" s="150" t="s">
        <v>18</v>
      </c>
      <c r="C24" s="151" t="s">
        <v>20</v>
      </c>
      <c r="D24" s="150" t="s">
        <v>21</v>
      </c>
      <c r="E24" s="152">
        <v>1.1191</v>
      </c>
      <c r="F24" s="165">
        <f>E23*E24</f>
        <v>23.501100000000001</v>
      </c>
    </row>
    <row r="25" spans="1:7" s="159" customFormat="1" outlineLevel="1">
      <c r="A25" s="154" t="s">
        <v>104</v>
      </c>
      <c r="B25" s="155">
        <v>64614</v>
      </c>
      <c r="C25" s="156" t="s">
        <v>132</v>
      </c>
      <c r="D25" s="155" t="s">
        <v>133</v>
      </c>
      <c r="E25" s="157">
        <v>0.1026</v>
      </c>
      <c r="F25" s="167">
        <f>E23*E25</f>
        <v>2.1545999999999998</v>
      </c>
    </row>
    <row r="26" spans="1:7" s="159" customFormat="1" outlineLevel="1">
      <c r="A26" s="160" t="s">
        <v>105</v>
      </c>
      <c r="B26" s="161" t="s">
        <v>123</v>
      </c>
      <c r="C26" s="162" t="s">
        <v>143</v>
      </c>
      <c r="D26" s="161" t="s">
        <v>25</v>
      </c>
      <c r="E26" s="163">
        <v>0.41599999999999998</v>
      </c>
      <c r="F26" s="164">
        <f>E23*E26</f>
        <v>8.7359999999999989</v>
      </c>
    </row>
    <row r="27" spans="1:7" s="69" customFormat="1" ht="26.4">
      <c r="A27" s="146" t="s">
        <v>28</v>
      </c>
      <c r="B27" s="147" t="s">
        <v>119</v>
      </c>
      <c r="C27" s="147" t="s">
        <v>126</v>
      </c>
      <c r="D27" s="148" t="s">
        <v>1</v>
      </c>
      <c r="E27" s="255">
        <f>110.78/100</f>
        <v>1.1078000000000001</v>
      </c>
      <c r="F27" s="256"/>
      <c r="G27" s="67"/>
    </row>
    <row r="28" spans="1:7" s="68" customFormat="1" outlineLevel="1">
      <c r="A28" s="149" t="s">
        <v>94</v>
      </c>
      <c r="B28" s="150" t="s">
        <v>18</v>
      </c>
      <c r="C28" s="151" t="s">
        <v>20</v>
      </c>
      <c r="D28" s="150" t="s">
        <v>21</v>
      </c>
      <c r="E28" s="152">
        <v>31.98</v>
      </c>
      <c r="F28" s="165">
        <f>E27*E28</f>
        <v>35.427444000000001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66">
        <f>E27*E29</f>
        <v>0.52066600000000007</v>
      </c>
    </row>
    <row r="30" spans="1:7" s="159" customFormat="1" outlineLevel="1">
      <c r="A30" s="154" t="s">
        <v>107</v>
      </c>
      <c r="B30" s="155" t="s">
        <v>118</v>
      </c>
      <c r="C30" s="156" t="s">
        <v>117</v>
      </c>
      <c r="D30" s="155" t="s">
        <v>96</v>
      </c>
      <c r="E30" s="157">
        <v>115</v>
      </c>
      <c r="F30" s="167">
        <f>E27*E30</f>
        <v>127.39700000000002</v>
      </c>
    </row>
    <row r="31" spans="1:7" s="159" customFormat="1" outlineLevel="1">
      <c r="A31" s="160" t="s">
        <v>127</v>
      </c>
      <c r="B31" s="161" t="s">
        <v>116</v>
      </c>
      <c r="C31" s="162" t="s">
        <v>115</v>
      </c>
      <c r="D31" s="161" t="s">
        <v>23</v>
      </c>
      <c r="E31" s="163">
        <v>1.26E-2</v>
      </c>
      <c r="F31" s="168">
        <f>E27*E31</f>
        <v>1.3958280000000002E-2</v>
      </c>
    </row>
    <row r="32" spans="1:7" s="159" customFormat="1" outlineLevel="1">
      <c r="A32" s="160" t="s">
        <v>128</v>
      </c>
      <c r="B32" s="161" t="s">
        <v>114</v>
      </c>
      <c r="C32" s="162" t="s">
        <v>113</v>
      </c>
      <c r="D32" s="161" t="s">
        <v>23</v>
      </c>
      <c r="E32" s="163">
        <v>1.2600000000000001E-3</v>
      </c>
      <c r="F32" s="168">
        <f>E27*E32</f>
        <v>1.3958280000000002E-3</v>
      </c>
    </row>
    <row r="33" spans="1:7" s="159" customFormat="1" outlineLevel="1">
      <c r="A33" s="160" t="s">
        <v>129</v>
      </c>
      <c r="B33" s="161" t="s">
        <v>112</v>
      </c>
      <c r="C33" s="162" t="s">
        <v>111</v>
      </c>
      <c r="D33" s="161" t="s">
        <v>23</v>
      </c>
      <c r="E33" s="163">
        <v>0.03</v>
      </c>
      <c r="F33" s="168">
        <f>E27*E33</f>
        <v>3.3234E-2</v>
      </c>
    </row>
    <row r="34" spans="1:7" s="159" customFormat="1" outlineLevel="1">
      <c r="A34" s="160" t="s">
        <v>130</v>
      </c>
      <c r="B34" s="161" t="s">
        <v>108</v>
      </c>
      <c r="C34" s="162" t="s">
        <v>109</v>
      </c>
      <c r="D34" s="161" t="s">
        <v>23</v>
      </c>
      <c r="E34" s="163">
        <v>4.7300000000000002E-2</v>
      </c>
      <c r="F34" s="168">
        <f>E27*E34</f>
        <v>5.2398940000000005E-2</v>
      </c>
    </row>
    <row r="35" spans="1:7" s="69" customFormat="1" ht="13.8" thickBot="1">
      <c r="A35" s="244"/>
      <c r="B35" s="245"/>
      <c r="C35" s="245"/>
      <c r="D35" s="245"/>
      <c r="E35" s="245"/>
      <c r="F35" s="246"/>
      <c r="G35" s="61"/>
    </row>
    <row r="36" spans="1:7" s="69" customFormat="1" ht="13.5" customHeight="1" thickTop="1">
      <c r="A36" s="247" t="s">
        <v>34</v>
      </c>
      <c r="B36" s="248"/>
      <c r="C36" s="248"/>
      <c r="D36" s="169"/>
      <c r="E36" s="170"/>
      <c r="F36" s="171"/>
      <c r="G36" s="67"/>
    </row>
    <row r="37" spans="1:7" s="69" customFormat="1">
      <c r="A37" s="249"/>
      <c r="B37" s="250"/>
      <c r="C37" s="250"/>
      <c r="D37" s="250"/>
      <c r="E37" s="250"/>
      <c r="F37" s="251"/>
      <c r="G37" s="61"/>
    </row>
    <row r="38" spans="1:7" s="69" customFormat="1">
      <c r="A38" s="172"/>
      <c r="B38" s="173"/>
      <c r="C38" s="174" t="s">
        <v>35</v>
      </c>
      <c r="D38" s="175"/>
      <c r="E38" s="176"/>
      <c r="F38" s="177"/>
      <c r="G38" s="61"/>
    </row>
    <row r="39" spans="1:7" s="69" customFormat="1">
      <c r="A39" s="178" t="s">
        <v>18</v>
      </c>
      <c r="B39" s="179" t="s">
        <v>18</v>
      </c>
      <c r="C39" s="179" t="s">
        <v>20</v>
      </c>
      <c r="D39" s="180" t="s">
        <v>21</v>
      </c>
      <c r="E39" s="181"/>
      <c r="F39" s="182">
        <f>F17+F19+F24+F28</f>
        <v>69.324459000000004</v>
      </c>
      <c r="G39" s="6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2018)&amp;C&amp;P&amp;R160060130</oddHeader>
    <oddFooter>&amp;CСтраниц -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4"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10937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4.25" customHeight="1">
      <c r="A2" s="238" t="str">
        <f>[10]bv_abc4!B2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4.75" customHeight="1">
      <c r="A4" s="238" t="str">
        <f>[10]bv_abc4!B8</f>
        <v xml:space="preserve"> ВОССТАНОВЛЕНИЕ ТЕПЛОИЗОЛЯЦИИ ТЕПЛОВЫХ СЕТЕЙ ПО АДРЕСУ: ОХАНГРАБО КУЧАСИ КИРИШ 3-7 ЧАПГА ИХК-46 ДАН ИК-48 ГАЧА (Д-108 ММ L-210 П.М.)</v>
      </c>
      <c r="B4" s="238"/>
      <c r="C4" s="238"/>
      <c r="D4" s="238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64"/>
      <c r="B10" s="264"/>
      <c r="C10" s="264"/>
      <c r="D10" s="264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3">
        <f>[10]bv_abc4!F39</f>
        <v>69.324459000000004</v>
      </c>
    </row>
    <row r="18" spans="1:4">
      <c r="A18" s="58"/>
      <c r="B18" s="59" t="s">
        <v>42</v>
      </c>
      <c r="C18" s="59" t="s">
        <v>21</v>
      </c>
      <c r="D18" s="184">
        <f>D17</f>
        <v>69.324459000000004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85">
        <f>[10]bv_abc4!F20+[10]bv_abc4!F22</f>
        <v>0.73536000000000001</v>
      </c>
    </row>
    <row r="22" spans="1:4">
      <c r="A22" s="80" t="s">
        <v>24</v>
      </c>
      <c r="B22" s="81" t="s">
        <v>134</v>
      </c>
      <c r="C22" s="82" t="s">
        <v>22</v>
      </c>
      <c r="D22" s="185">
        <f>[10]bv_abc4!F29</f>
        <v>0.52066600000000007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86">
        <f>[10]bv_abc4!F25</f>
        <v>2.1545999999999998</v>
      </c>
    </row>
    <row r="27" spans="1:4">
      <c r="A27" s="80" t="s">
        <v>24</v>
      </c>
      <c r="B27" s="81" t="s">
        <v>117</v>
      </c>
      <c r="C27" s="82" t="s">
        <v>96</v>
      </c>
      <c r="D27" s="186">
        <f>[10]bv_abc4!F30</f>
        <v>127.39700000000002</v>
      </c>
    </row>
    <row r="28" spans="1:4" ht="26.4">
      <c r="A28" s="80" t="s">
        <v>26</v>
      </c>
      <c r="B28" s="81" t="s">
        <v>115</v>
      </c>
      <c r="C28" s="82" t="s">
        <v>23</v>
      </c>
      <c r="D28" s="186">
        <f>[10]bv_abc4!F31</f>
        <v>1.3958280000000002E-2</v>
      </c>
    </row>
    <row r="29" spans="1:4">
      <c r="A29" s="80" t="s">
        <v>27</v>
      </c>
      <c r="B29" s="81" t="s">
        <v>113</v>
      </c>
      <c r="C29" s="82" t="s">
        <v>23</v>
      </c>
      <c r="D29" s="186">
        <f>[10]bv_abc4!F32</f>
        <v>1.3958280000000002E-3</v>
      </c>
    </row>
    <row r="30" spans="1:4" ht="26.4">
      <c r="A30" s="80" t="s">
        <v>28</v>
      </c>
      <c r="B30" s="81" t="s">
        <v>111</v>
      </c>
      <c r="C30" s="82" t="s">
        <v>23</v>
      </c>
      <c r="D30" s="186">
        <f>[10]bv_abc4!F33</f>
        <v>3.3234E-2</v>
      </c>
    </row>
    <row r="31" spans="1:4" ht="26.4">
      <c r="A31" s="80" t="s">
        <v>29</v>
      </c>
      <c r="B31" s="81" t="s">
        <v>109</v>
      </c>
      <c r="C31" s="82" t="s">
        <v>23</v>
      </c>
      <c r="D31" s="186">
        <f>[10]bv_abc4!F34</f>
        <v>5.2398940000000005E-2</v>
      </c>
    </row>
    <row r="32" spans="1:4">
      <c r="A32" s="80" t="s">
        <v>30</v>
      </c>
      <c r="B32" s="81" t="s">
        <v>143</v>
      </c>
      <c r="C32" s="82" t="s">
        <v>25</v>
      </c>
      <c r="D32" s="186">
        <f>[10]bv_abc4!F26</f>
        <v>8.7359999999999989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Э160060130</oddHeader>
    <oddFooter>&amp;C&amp;"Times New Roman,обычный"&amp;9&amp;P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6" sqref="B6:F6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166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28.5" customHeight="1">
      <c r="A8" s="85" t="s">
        <v>8</v>
      </c>
      <c r="B8" s="208" t="s">
        <v>167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0">
        <f>379.4/100</f>
        <v>3.7939999999999996</v>
      </c>
      <c r="F16" s="221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96">
        <f>E16*E17</f>
        <v>50.4602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11.4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36">
        <f>E18*E19</f>
        <v>6.5857799999999997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3.306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11.4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37">
        <f>E21*E22</f>
        <v>1.93344</v>
      </c>
    </row>
    <row r="23" spans="1:7" s="69" customFormat="1">
      <c r="A23" s="90" t="s">
        <v>27</v>
      </c>
      <c r="B23" s="91" t="s">
        <v>131</v>
      </c>
      <c r="C23" s="91" t="s">
        <v>135</v>
      </c>
      <c r="D23" s="92" t="s">
        <v>122</v>
      </c>
      <c r="E23" s="222">
        <f>760/10</f>
        <v>76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1.6476</v>
      </c>
      <c r="F24" s="136">
        <f>E23*E24</f>
        <v>125.21759999999999</v>
      </c>
    </row>
    <row r="25" spans="1:7" s="74" customFormat="1" outlineLevel="1">
      <c r="A25" s="101" t="s">
        <v>104</v>
      </c>
      <c r="B25" s="102">
        <v>64614</v>
      </c>
      <c r="C25" s="103" t="s">
        <v>132</v>
      </c>
      <c r="D25" s="102" t="s">
        <v>133</v>
      </c>
      <c r="E25" s="104">
        <v>0.14219999999999999</v>
      </c>
      <c r="F25" s="138">
        <f>E23*E25</f>
        <v>10.8072</v>
      </c>
    </row>
    <row r="26" spans="1:7" s="74" customFormat="1" outlineLevel="1">
      <c r="A26" s="105" t="s">
        <v>105</v>
      </c>
      <c r="B26" s="106" t="s">
        <v>123</v>
      </c>
      <c r="C26" s="107" t="s">
        <v>136</v>
      </c>
      <c r="D26" s="106" t="s">
        <v>25</v>
      </c>
      <c r="E26" s="108">
        <v>0.79979999999999996</v>
      </c>
      <c r="F26" s="141">
        <f>E23*E26</f>
        <v>60.784799999999997</v>
      </c>
    </row>
    <row r="27" spans="1:7" s="69" customFormat="1" ht="26.4">
      <c r="A27" s="90" t="s">
        <v>28</v>
      </c>
      <c r="B27" s="91" t="s">
        <v>119</v>
      </c>
      <c r="C27" s="91" t="s">
        <v>126</v>
      </c>
      <c r="D27" s="92" t="s">
        <v>1</v>
      </c>
      <c r="E27" s="222">
        <f>570.35/100</f>
        <v>5.7035</v>
      </c>
      <c r="F27" s="223"/>
      <c r="G27" s="67"/>
    </row>
    <row r="28" spans="1:7" s="68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36">
        <f>E27*E28</f>
        <v>182.39793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2.6806449999999997</v>
      </c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655.90250000000003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7.18641E-2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7.1864100000000007E-3</v>
      </c>
    </row>
    <row r="33" spans="1:7" s="73" customFormat="1" outlineLevel="1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0.17110500000000001</v>
      </c>
    </row>
    <row r="34" spans="1:7" s="74" customFormat="1" outlineLevel="1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0.26977555000000003</v>
      </c>
    </row>
    <row r="35" spans="1:7" s="74" customFormat="1" ht="13.8" outlineLevel="1" thickBot="1">
      <c r="A35" s="209"/>
      <c r="B35" s="210"/>
      <c r="C35" s="210"/>
      <c r="D35" s="210"/>
      <c r="E35" s="210"/>
      <c r="F35" s="211"/>
    </row>
    <row r="36" spans="1:7" s="74" customFormat="1" ht="13.5" customHeight="1" outlineLevel="1" thickTop="1">
      <c r="A36" s="212" t="s">
        <v>34</v>
      </c>
      <c r="B36" s="213"/>
      <c r="C36" s="213"/>
      <c r="D36" s="109"/>
      <c r="E36" s="110"/>
      <c r="F36" s="111"/>
    </row>
    <row r="37" spans="1:7" s="74" customFormat="1" outlineLevel="1">
      <c r="A37" s="214"/>
      <c r="B37" s="215"/>
      <c r="C37" s="215"/>
      <c r="D37" s="215"/>
      <c r="E37" s="215"/>
      <c r="F37" s="216"/>
    </row>
    <row r="38" spans="1:7" s="74" customFormat="1" outlineLevel="1">
      <c r="A38" s="112"/>
      <c r="B38" s="113"/>
      <c r="C38" s="114" t="s">
        <v>35</v>
      </c>
      <c r="D38" s="115"/>
      <c r="E38" s="116"/>
      <c r="F38" s="117"/>
    </row>
    <row r="39" spans="1:7" s="69" customFormat="1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32">
        <f>F17+F19+F24+F28</f>
        <v>364.66151000000002</v>
      </c>
      <c r="G39" s="67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2018)&amp;C&amp;P&amp;R160060140</oddHeader>
    <oddFooter>&amp;CСтраниц -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O17" sqref="O17:P17"/>
    </sheetView>
  </sheetViews>
  <sheetFormatPr defaultColWidth="9.33203125" defaultRowHeight="13.2"/>
  <cols>
    <col min="1" max="1" width="6.33203125" style="54" customWidth="1"/>
    <col min="2" max="2" width="63.332031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5" customHeight="1">
      <c r="A2" s="238" t="str">
        <f>[11]bv_abc4!B2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7" customHeight="1">
      <c r="A4" s="239" t="str">
        <f>[11]bv_abc4!B8</f>
        <v>ВОССТАНОВЛЕНИЕ ТЕПЛОИЗОЛЯЦИИ ТЕПЛОВЫХ СЕТЕЙ ПО АДРЕСУ: МУМТОЗ КУЧАСИ КИРИШ 1-6 ТУГРИГА Н-10 ДАН Н-18 ГАЧА (Д-159 ММ L-760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[11]bv_abc4!F39</f>
        <v>364.66151000000002</v>
      </c>
    </row>
    <row r="18" spans="1:4">
      <c r="A18" s="58"/>
      <c r="B18" s="59" t="s">
        <v>42</v>
      </c>
      <c r="C18" s="59" t="s">
        <v>21</v>
      </c>
      <c r="D18" s="188">
        <f>D17</f>
        <v>364.66151000000002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[11]bv_abc4!F20+[11]bv_abc4!F22</f>
        <v>5.2394400000000001</v>
      </c>
    </row>
    <row r="22" spans="1:4">
      <c r="A22" s="80" t="s">
        <v>24</v>
      </c>
      <c r="B22" s="81" t="s">
        <v>134</v>
      </c>
      <c r="C22" s="82" t="s">
        <v>22</v>
      </c>
      <c r="D22" s="122">
        <f>[11]bv_abc4!F29</f>
        <v>2.6806449999999997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23">
        <f>[11]bv_abc4!F25</f>
        <v>10.8072</v>
      </c>
    </row>
    <row r="27" spans="1:4">
      <c r="A27" s="80" t="s">
        <v>24</v>
      </c>
      <c r="B27" s="81" t="s">
        <v>117</v>
      </c>
      <c r="C27" s="82" t="s">
        <v>96</v>
      </c>
      <c r="D27" s="123">
        <f>[11]bv_abc4!F30</f>
        <v>655.90250000000003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[11]bv_abc4!F31</f>
        <v>7.18641E-2</v>
      </c>
    </row>
    <row r="29" spans="1:4">
      <c r="A29" s="80" t="s">
        <v>27</v>
      </c>
      <c r="B29" s="81" t="s">
        <v>113</v>
      </c>
      <c r="C29" s="82" t="s">
        <v>23</v>
      </c>
      <c r="D29" s="123">
        <f>[11]bv_abc4!F32</f>
        <v>7.1864100000000007E-3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[11]bv_abc4!F33</f>
        <v>0.17110500000000001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[11]bv_abc4!F34</f>
        <v>0.26977555000000003</v>
      </c>
    </row>
    <row r="32" spans="1:4">
      <c r="A32" s="80" t="s">
        <v>30</v>
      </c>
      <c r="B32" s="81" t="s">
        <v>136</v>
      </c>
      <c r="C32" s="82" t="s">
        <v>25</v>
      </c>
      <c r="D32" s="123">
        <f>[11]bv_abc4!F26</f>
        <v>60.784799999999997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160060140</oddHeader>
    <oddFooter>&amp;C&amp;"Times New Roman,обычный"&amp;9&amp;P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B6" sqref="B6:F6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3" customHeight="1">
      <c r="A2" s="61"/>
      <c r="B2" s="261" t="s">
        <v>137</v>
      </c>
      <c r="C2" s="261"/>
      <c r="D2" s="261"/>
      <c r="E2" s="261"/>
      <c r="F2" s="261"/>
      <c r="G2" s="61"/>
    </row>
    <row r="3" spans="1:7" s="69" customFormat="1">
      <c r="A3" s="63"/>
      <c r="B3" s="262" t="s">
        <v>5</v>
      </c>
      <c r="C3" s="262"/>
      <c r="D3" s="262"/>
      <c r="E3" s="262"/>
      <c r="F3" s="262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168</v>
      </c>
      <c r="D5" s="263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20.25" customHeight="1">
      <c r="A8" s="145" t="s">
        <v>8</v>
      </c>
      <c r="B8" s="261" t="s">
        <v>169</v>
      </c>
      <c r="C8" s="261"/>
      <c r="D8" s="261"/>
      <c r="E8" s="261"/>
      <c r="F8" s="261"/>
      <c r="G8" s="61"/>
    </row>
    <row r="9" spans="1:7" s="69" customFormat="1" ht="12.75" customHeight="1">
      <c r="A9" s="63"/>
      <c r="B9" s="262" t="s">
        <v>9</v>
      </c>
      <c r="C9" s="262"/>
      <c r="D9" s="262"/>
      <c r="E9" s="262"/>
      <c r="F9" s="262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60"/>
      <c r="G12" s="65"/>
    </row>
    <row r="13" spans="1:7" s="70" customFormat="1" ht="34.5" customHeight="1">
      <c r="A13" s="259"/>
      <c r="B13" s="259"/>
      <c r="C13" s="259"/>
      <c r="D13" s="259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52"/>
      <c r="B15" s="253"/>
      <c r="C15" s="253"/>
      <c r="D15" s="253"/>
      <c r="E15" s="253"/>
      <c r="F15" s="254"/>
    </row>
    <row r="16" spans="1:7" s="69" customFormat="1">
      <c r="A16" s="146" t="s">
        <v>18</v>
      </c>
      <c r="B16" s="147" t="s">
        <v>100</v>
      </c>
      <c r="C16" s="147" t="s">
        <v>101</v>
      </c>
      <c r="D16" s="148" t="s">
        <v>1</v>
      </c>
      <c r="E16" s="255">
        <f>305.208/100</f>
        <v>3.0520800000000001</v>
      </c>
      <c r="F16" s="256"/>
      <c r="G16" s="67"/>
    </row>
    <row r="17" spans="1:7" s="68" customFormat="1" outlineLevel="1">
      <c r="A17" s="149" t="s">
        <v>19</v>
      </c>
      <c r="B17" s="150" t="s">
        <v>18</v>
      </c>
      <c r="C17" s="151" t="s">
        <v>20</v>
      </c>
      <c r="D17" s="150" t="s">
        <v>21</v>
      </c>
      <c r="E17" s="152">
        <v>13.3</v>
      </c>
      <c r="F17" s="153">
        <f>E16*E17</f>
        <v>40.592664000000006</v>
      </c>
    </row>
    <row r="18" spans="1:7" s="69" customFormat="1" ht="26.4">
      <c r="A18" s="146" t="s">
        <v>24</v>
      </c>
      <c r="B18" s="147" t="s">
        <v>98</v>
      </c>
      <c r="C18" s="147" t="s">
        <v>99</v>
      </c>
      <c r="D18" s="148" t="s">
        <v>23</v>
      </c>
      <c r="E18" s="257">
        <v>7</v>
      </c>
      <c r="F18" s="258"/>
      <c r="G18" s="67"/>
    </row>
    <row r="19" spans="1:7" s="68" customFormat="1" outlineLevel="1">
      <c r="A19" s="149" t="s">
        <v>102</v>
      </c>
      <c r="B19" s="150" t="s">
        <v>18</v>
      </c>
      <c r="C19" s="151" t="s">
        <v>20</v>
      </c>
      <c r="D19" s="150" t="s">
        <v>21</v>
      </c>
      <c r="E19" s="152">
        <v>0.57769999999999999</v>
      </c>
      <c r="F19" s="153">
        <f>E18*E19</f>
        <v>4.0438999999999998</v>
      </c>
    </row>
    <row r="20" spans="1:7" s="131" customFormat="1" outlineLevel="1">
      <c r="A20" s="126" t="s">
        <v>103</v>
      </c>
      <c r="B20" s="127" t="s">
        <v>120</v>
      </c>
      <c r="C20" s="128" t="s">
        <v>121</v>
      </c>
      <c r="D20" s="127" t="s">
        <v>22</v>
      </c>
      <c r="E20" s="129">
        <v>0.28999999999999998</v>
      </c>
      <c r="F20" s="129">
        <f>E18*E20</f>
        <v>2.0299999999999998</v>
      </c>
    </row>
    <row r="21" spans="1:7" s="69" customFormat="1">
      <c r="A21" s="146" t="s">
        <v>26</v>
      </c>
      <c r="B21" s="147" t="s">
        <v>125</v>
      </c>
      <c r="C21" s="147" t="s">
        <v>124</v>
      </c>
      <c r="D21" s="148" t="s">
        <v>23</v>
      </c>
      <c r="E21" s="257">
        <v>7</v>
      </c>
      <c r="F21" s="258"/>
      <c r="G21" s="67"/>
    </row>
    <row r="22" spans="1:7" s="131" customFormat="1" outlineLevel="1">
      <c r="A22" s="126" t="s">
        <v>97</v>
      </c>
      <c r="B22" s="127" t="s">
        <v>120</v>
      </c>
      <c r="C22" s="128" t="s">
        <v>121</v>
      </c>
      <c r="D22" s="127" t="s">
        <v>22</v>
      </c>
      <c r="E22" s="129">
        <v>0.1696</v>
      </c>
      <c r="F22" s="130">
        <f>E21*E22</f>
        <v>1.1872</v>
      </c>
    </row>
    <row r="23" spans="1:7" s="69" customFormat="1">
      <c r="A23" s="146" t="s">
        <v>27</v>
      </c>
      <c r="B23" s="147" t="s">
        <v>131</v>
      </c>
      <c r="C23" s="147" t="s">
        <v>142</v>
      </c>
      <c r="D23" s="148" t="s">
        <v>122</v>
      </c>
      <c r="E23" s="257">
        <v>90</v>
      </c>
      <c r="F23" s="258"/>
      <c r="G23" s="67"/>
    </row>
    <row r="24" spans="1:7" s="68" customFormat="1" outlineLevel="1">
      <c r="A24" s="149" t="s">
        <v>31</v>
      </c>
      <c r="B24" s="150" t="s">
        <v>18</v>
      </c>
      <c r="C24" s="151" t="s">
        <v>20</v>
      </c>
      <c r="D24" s="150" t="s">
        <v>21</v>
      </c>
      <c r="E24" s="152">
        <v>1.1191</v>
      </c>
      <c r="F24" s="165">
        <f>E23*E24</f>
        <v>100.71899999999999</v>
      </c>
    </row>
    <row r="25" spans="1:7" s="159" customFormat="1" outlineLevel="1">
      <c r="A25" s="154" t="s">
        <v>104</v>
      </c>
      <c r="B25" s="155">
        <v>64614</v>
      </c>
      <c r="C25" s="156" t="s">
        <v>132</v>
      </c>
      <c r="D25" s="155" t="s">
        <v>133</v>
      </c>
      <c r="E25" s="157">
        <v>0.1026</v>
      </c>
      <c r="F25" s="167">
        <f>E23*E25</f>
        <v>9.234</v>
      </c>
    </row>
    <row r="26" spans="1:7" s="159" customFormat="1" outlineLevel="1">
      <c r="A26" s="160" t="s">
        <v>105</v>
      </c>
      <c r="B26" s="161" t="s">
        <v>123</v>
      </c>
      <c r="C26" s="162" t="s">
        <v>143</v>
      </c>
      <c r="D26" s="161" t="s">
        <v>25</v>
      </c>
      <c r="E26" s="163">
        <v>0.41599999999999998</v>
      </c>
      <c r="F26" s="191">
        <f>E23*E26</f>
        <v>37.44</v>
      </c>
    </row>
    <row r="27" spans="1:7" s="69" customFormat="1" ht="26.4">
      <c r="A27" s="146" t="s">
        <v>28</v>
      </c>
      <c r="B27" s="147" t="s">
        <v>119</v>
      </c>
      <c r="C27" s="147" t="s">
        <v>126</v>
      </c>
      <c r="D27" s="148" t="s">
        <v>1</v>
      </c>
      <c r="E27" s="255">
        <f>474.77/100</f>
        <v>4.7477</v>
      </c>
      <c r="F27" s="256"/>
      <c r="G27" s="67"/>
    </row>
    <row r="28" spans="1:7" s="68" customFormat="1" outlineLevel="1">
      <c r="A28" s="149" t="s">
        <v>94</v>
      </c>
      <c r="B28" s="150" t="s">
        <v>18</v>
      </c>
      <c r="C28" s="151" t="s">
        <v>20</v>
      </c>
      <c r="D28" s="150" t="s">
        <v>21</v>
      </c>
      <c r="E28" s="152">
        <v>31.98</v>
      </c>
      <c r="F28" s="165">
        <f>E27*E28</f>
        <v>151.831446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66">
        <f>E27*E29</f>
        <v>2.2314189999999998</v>
      </c>
    </row>
    <row r="30" spans="1:7" s="159" customFormat="1" outlineLevel="1">
      <c r="A30" s="154" t="s">
        <v>107</v>
      </c>
      <c r="B30" s="155" t="s">
        <v>118</v>
      </c>
      <c r="C30" s="156" t="s">
        <v>117</v>
      </c>
      <c r="D30" s="155" t="s">
        <v>96</v>
      </c>
      <c r="E30" s="157">
        <v>115</v>
      </c>
      <c r="F30" s="167">
        <f>E27*E30</f>
        <v>545.9855</v>
      </c>
    </row>
    <row r="31" spans="1:7" s="159" customFormat="1" outlineLevel="1">
      <c r="A31" s="160" t="s">
        <v>127</v>
      </c>
      <c r="B31" s="161" t="s">
        <v>116</v>
      </c>
      <c r="C31" s="162" t="s">
        <v>115</v>
      </c>
      <c r="D31" s="161" t="s">
        <v>23</v>
      </c>
      <c r="E31" s="163">
        <v>1.26E-2</v>
      </c>
      <c r="F31" s="168">
        <f>E27*E31</f>
        <v>5.9821020000000003E-2</v>
      </c>
    </row>
    <row r="32" spans="1:7" s="159" customFormat="1" outlineLevel="1">
      <c r="A32" s="160" t="s">
        <v>128</v>
      </c>
      <c r="B32" s="161" t="s">
        <v>114</v>
      </c>
      <c r="C32" s="162" t="s">
        <v>113</v>
      </c>
      <c r="D32" s="161" t="s">
        <v>23</v>
      </c>
      <c r="E32" s="163">
        <v>1.2600000000000001E-3</v>
      </c>
      <c r="F32" s="168">
        <f>E27*E32</f>
        <v>5.9821020000000004E-3</v>
      </c>
    </row>
    <row r="33" spans="1:7" s="159" customFormat="1" outlineLevel="1">
      <c r="A33" s="160" t="s">
        <v>129</v>
      </c>
      <c r="B33" s="161" t="s">
        <v>112</v>
      </c>
      <c r="C33" s="162" t="s">
        <v>111</v>
      </c>
      <c r="D33" s="161" t="s">
        <v>23</v>
      </c>
      <c r="E33" s="163">
        <v>0.03</v>
      </c>
      <c r="F33" s="168">
        <f>E27*E33</f>
        <v>0.142431</v>
      </c>
    </row>
    <row r="34" spans="1:7" s="159" customFormat="1" outlineLevel="1">
      <c r="A34" s="160" t="s">
        <v>130</v>
      </c>
      <c r="B34" s="161" t="s">
        <v>108</v>
      </c>
      <c r="C34" s="162" t="s">
        <v>109</v>
      </c>
      <c r="D34" s="161" t="s">
        <v>23</v>
      </c>
      <c r="E34" s="163">
        <v>4.7300000000000002E-2</v>
      </c>
      <c r="F34" s="168">
        <f>E27*E34</f>
        <v>0.22456621000000002</v>
      </c>
    </row>
    <row r="35" spans="1:7" s="69" customFormat="1" ht="13.8" thickBot="1">
      <c r="A35" s="244"/>
      <c r="B35" s="245"/>
      <c r="C35" s="245"/>
      <c r="D35" s="245"/>
      <c r="E35" s="245"/>
      <c r="F35" s="246"/>
      <c r="G35" s="61"/>
    </row>
    <row r="36" spans="1:7" s="69" customFormat="1" ht="13.5" customHeight="1" thickTop="1">
      <c r="A36" s="247" t="s">
        <v>34</v>
      </c>
      <c r="B36" s="248"/>
      <c r="C36" s="248"/>
      <c r="D36" s="169"/>
      <c r="E36" s="170"/>
      <c r="F36" s="171"/>
      <c r="G36" s="67"/>
    </row>
    <row r="37" spans="1:7" s="69" customFormat="1">
      <c r="A37" s="249"/>
      <c r="B37" s="250"/>
      <c r="C37" s="250"/>
      <c r="D37" s="250"/>
      <c r="E37" s="250"/>
      <c r="F37" s="251"/>
      <c r="G37" s="61"/>
    </row>
    <row r="38" spans="1:7" s="69" customFormat="1">
      <c r="A38" s="172"/>
      <c r="B38" s="173"/>
      <c r="C38" s="174" t="s">
        <v>35</v>
      </c>
      <c r="D38" s="175"/>
      <c r="E38" s="176"/>
      <c r="F38" s="177"/>
      <c r="G38" s="61"/>
    </row>
    <row r="39" spans="1:7" s="69" customFormat="1">
      <c r="A39" s="178" t="s">
        <v>18</v>
      </c>
      <c r="B39" s="179" t="s">
        <v>18</v>
      </c>
      <c r="C39" s="179" t="s">
        <v>20</v>
      </c>
      <c r="D39" s="180" t="s">
        <v>21</v>
      </c>
      <c r="E39" s="181"/>
      <c r="F39" s="182">
        <f>F17+F19+F24+F28</f>
        <v>297.18700999999999</v>
      </c>
      <c r="G39" s="6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2018)&amp;C&amp;P&amp;R160060150</oddHeader>
    <oddFooter>&amp;CСтраниц -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A16" sqref="A16:D16"/>
    </sheetView>
  </sheetViews>
  <sheetFormatPr defaultColWidth="9.33203125" defaultRowHeight="13.2"/>
  <cols>
    <col min="1" max="1" width="6.33203125" style="54" customWidth="1"/>
    <col min="2" max="2" width="63.10937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4.25" customHeight="1">
      <c r="A2" s="238" t="str">
        <f>[12]bv_abc4!B2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4.75" customHeight="1">
      <c r="A4" s="238" t="str">
        <f>[12]bv_abc4!B8</f>
        <v xml:space="preserve"> ВОССТАНОВЛЕНИЕ ТЕПЛОИЗОЛЯЦИИ ТЕПЛОВЫХ СЕТЕЙ ПО АДРЕСУ: ХОВОС КУЧАСИ Л/К ХОВОС ДАН ИХК-40 ГАЧА (Д-108 ММ L-900 П.М.)</v>
      </c>
      <c r="B4" s="238"/>
      <c r="C4" s="238"/>
      <c r="D4" s="238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64"/>
      <c r="B10" s="264"/>
      <c r="C10" s="264"/>
      <c r="D10" s="264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[12]bv_abc4!F39</f>
        <v>297.18700999999999</v>
      </c>
    </row>
    <row r="18" spans="1:4">
      <c r="A18" s="58"/>
      <c r="B18" s="59" t="s">
        <v>42</v>
      </c>
      <c r="C18" s="59" t="s">
        <v>21</v>
      </c>
      <c r="D18" s="188">
        <f>D17</f>
        <v>297.18700999999999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85">
        <f>[12]bv_abc4!F20+[12]bv_abc4!F22</f>
        <v>3.2172000000000001</v>
      </c>
    </row>
    <row r="22" spans="1:4">
      <c r="A22" s="80" t="s">
        <v>24</v>
      </c>
      <c r="B22" s="81" t="s">
        <v>134</v>
      </c>
      <c r="C22" s="82" t="s">
        <v>22</v>
      </c>
      <c r="D22" s="185">
        <f>[12]bv_abc4!F29</f>
        <v>2.2314189999999998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86">
        <f>[12]bv_abc4!F25</f>
        <v>9.234</v>
      </c>
    </row>
    <row r="27" spans="1:4">
      <c r="A27" s="80" t="s">
        <v>24</v>
      </c>
      <c r="B27" s="81" t="s">
        <v>117</v>
      </c>
      <c r="C27" s="82" t="s">
        <v>96</v>
      </c>
      <c r="D27" s="186">
        <f>[12]bv_abc4!F30</f>
        <v>545.9855</v>
      </c>
    </row>
    <row r="28" spans="1:4" ht="26.4">
      <c r="A28" s="80" t="s">
        <v>26</v>
      </c>
      <c r="B28" s="81" t="s">
        <v>115</v>
      </c>
      <c r="C28" s="82" t="s">
        <v>23</v>
      </c>
      <c r="D28" s="186">
        <f>[12]bv_abc4!F31</f>
        <v>5.9821020000000003E-2</v>
      </c>
    </row>
    <row r="29" spans="1:4">
      <c r="A29" s="80" t="s">
        <v>27</v>
      </c>
      <c r="B29" s="81" t="s">
        <v>113</v>
      </c>
      <c r="C29" s="82" t="s">
        <v>23</v>
      </c>
      <c r="D29" s="186">
        <f>[12]bv_abc4!F32</f>
        <v>5.9821020000000004E-3</v>
      </c>
    </row>
    <row r="30" spans="1:4" ht="26.4">
      <c r="A30" s="80" t="s">
        <v>28</v>
      </c>
      <c r="B30" s="81" t="s">
        <v>111</v>
      </c>
      <c r="C30" s="82" t="s">
        <v>23</v>
      </c>
      <c r="D30" s="186">
        <f>[12]bv_abc4!F33</f>
        <v>0.142431</v>
      </c>
    </row>
    <row r="31" spans="1:4" ht="26.4">
      <c r="A31" s="80" t="s">
        <v>29</v>
      </c>
      <c r="B31" s="81" t="s">
        <v>109</v>
      </c>
      <c r="C31" s="82" t="s">
        <v>23</v>
      </c>
      <c r="D31" s="186">
        <f>[12]bv_abc4!F34</f>
        <v>0.22456621000000002</v>
      </c>
    </row>
    <row r="32" spans="1:4">
      <c r="A32" s="80" t="s">
        <v>30</v>
      </c>
      <c r="B32" s="81" t="s">
        <v>143</v>
      </c>
      <c r="C32" s="82" t="s">
        <v>25</v>
      </c>
      <c r="D32" s="186">
        <f>[12]bv_abc4!F26</f>
        <v>37.44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160060150</oddHeader>
    <oddFooter>&amp;C&amp;"Times New Roman,обычный"&amp;9&amp;P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3" customHeight="1">
      <c r="A2" s="61"/>
      <c r="B2" s="261" t="s">
        <v>137</v>
      </c>
      <c r="C2" s="261"/>
      <c r="D2" s="261"/>
      <c r="E2" s="261"/>
      <c r="F2" s="261"/>
      <c r="G2" s="61"/>
    </row>
    <row r="3" spans="1:7" s="69" customFormat="1">
      <c r="A3" s="63"/>
      <c r="B3" s="262" t="s">
        <v>5</v>
      </c>
      <c r="C3" s="262"/>
      <c r="D3" s="262"/>
      <c r="E3" s="262"/>
      <c r="F3" s="262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170</v>
      </c>
      <c r="D5" s="263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12.75" customHeight="1">
      <c r="A8" s="85" t="s">
        <v>8</v>
      </c>
      <c r="B8" s="265" t="s">
        <v>171</v>
      </c>
      <c r="C8" s="265"/>
      <c r="D8" s="265"/>
      <c r="E8" s="265"/>
      <c r="F8" s="265"/>
      <c r="G8" s="61"/>
    </row>
    <row r="9" spans="1:7" s="69" customFormat="1" ht="12.75" customHeight="1">
      <c r="A9" s="63"/>
      <c r="B9" s="262" t="s">
        <v>9</v>
      </c>
      <c r="C9" s="262"/>
      <c r="D9" s="262"/>
      <c r="E9" s="262"/>
      <c r="F9" s="262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60"/>
      <c r="G12" s="65"/>
    </row>
    <row r="13" spans="1:7" s="70" customFormat="1" ht="34.5" customHeight="1">
      <c r="A13" s="259"/>
      <c r="B13" s="259"/>
      <c r="C13" s="259"/>
      <c r="D13" s="259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52"/>
      <c r="B15" s="253"/>
      <c r="C15" s="253"/>
      <c r="D15" s="253"/>
      <c r="E15" s="253"/>
      <c r="F15" s="254"/>
    </row>
    <row r="16" spans="1:7" s="69" customFormat="1">
      <c r="A16" s="146" t="s">
        <v>18</v>
      </c>
      <c r="B16" s="147" t="s">
        <v>100</v>
      </c>
      <c r="C16" s="147" t="s">
        <v>101</v>
      </c>
      <c r="D16" s="148" t="s">
        <v>1</v>
      </c>
      <c r="E16" s="255">
        <f>63.478/100</f>
        <v>0.63478000000000001</v>
      </c>
      <c r="F16" s="256"/>
      <c r="G16" s="67"/>
    </row>
    <row r="17" spans="1:7" s="68" customFormat="1" outlineLevel="1">
      <c r="A17" s="149" t="s">
        <v>19</v>
      </c>
      <c r="B17" s="150" t="s">
        <v>18</v>
      </c>
      <c r="C17" s="151" t="s">
        <v>20</v>
      </c>
      <c r="D17" s="150" t="s">
        <v>21</v>
      </c>
      <c r="E17" s="152">
        <v>13.3</v>
      </c>
      <c r="F17" s="165">
        <f>E17*E16</f>
        <v>8.4425740000000005</v>
      </c>
    </row>
    <row r="18" spans="1:7" s="69" customFormat="1" ht="26.4">
      <c r="A18" s="146" t="s">
        <v>24</v>
      </c>
      <c r="B18" s="147" t="s">
        <v>98</v>
      </c>
      <c r="C18" s="147" t="s">
        <v>99</v>
      </c>
      <c r="D18" s="148" t="s">
        <v>23</v>
      </c>
      <c r="E18" s="257">
        <v>2</v>
      </c>
      <c r="F18" s="258"/>
      <c r="G18" s="67"/>
    </row>
    <row r="19" spans="1:7" s="68" customFormat="1" outlineLevel="1">
      <c r="A19" s="149" t="s">
        <v>102</v>
      </c>
      <c r="B19" s="150" t="s">
        <v>18</v>
      </c>
      <c r="C19" s="151" t="s">
        <v>20</v>
      </c>
      <c r="D19" s="150" t="s">
        <v>21</v>
      </c>
      <c r="E19" s="152">
        <v>0.57769999999999999</v>
      </c>
      <c r="F19" s="153">
        <f>E18*E19</f>
        <v>1.1554</v>
      </c>
    </row>
    <row r="20" spans="1:7" s="131" customFormat="1" outlineLevel="1">
      <c r="A20" s="126" t="s">
        <v>103</v>
      </c>
      <c r="B20" s="127" t="s">
        <v>120</v>
      </c>
      <c r="C20" s="128" t="s">
        <v>121</v>
      </c>
      <c r="D20" s="127" t="s">
        <v>22</v>
      </c>
      <c r="E20" s="129">
        <v>0.28999999999999998</v>
      </c>
      <c r="F20" s="129">
        <f>E18*E20</f>
        <v>0.57999999999999996</v>
      </c>
    </row>
    <row r="21" spans="1:7" s="69" customFormat="1">
      <c r="A21" s="146" t="s">
        <v>26</v>
      </c>
      <c r="B21" s="147" t="s">
        <v>125</v>
      </c>
      <c r="C21" s="147" t="s">
        <v>124</v>
      </c>
      <c r="D21" s="148" t="s">
        <v>23</v>
      </c>
      <c r="E21" s="257">
        <v>2</v>
      </c>
      <c r="F21" s="258"/>
      <c r="G21" s="67"/>
    </row>
    <row r="22" spans="1:7" s="131" customFormat="1" outlineLevel="1">
      <c r="A22" s="126" t="s">
        <v>97</v>
      </c>
      <c r="B22" s="127" t="s">
        <v>120</v>
      </c>
      <c r="C22" s="128" t="s">
        <v>121</v>
      </c>
      <c r="D22" s="127" t="s">
        <v>22</v>
      </c>
      <c r="E22" s="129">
        <v>0.1696</v>
      </c>
      <c r="F22" s="129">
        <f>E21*E22</f>
        <v>0.3392</v>
      </c>
    </row>
    <row r="23" spans="1:7" s="69" customFormat="1">
      <c r="A23" s="146" t="s">
        <v>27</v>
      </c>
      <c r="B23" s="147" t="s">
        <v>131</v>
      </c>
      <c r="C23" s="147" t="s">
        <v>172</v>
      </c>
      <c r="D23" s="148" t="s">
        <v>122</v>
      </c>
      <c r="E23" s="257">
        <v>15.2</v>
      </c>
      <c r="F23" s="258"/>
      <c r="G23" s="67"/>
    </row>
    <row r="24" spans="1:7" s="68" customFormat="1" outlineLevel="1">
      <c r="A24" s="149" t="s">
        <v>31</v>
      </c>
      <c r="B24" s="150" t="s">
        <v>18</v>
      </c>
      <c r="C24" s="151" t="s">
        <v>20</v>
      </c>
      <c r="D24" s="150" t="s">
        <v>21</v>
      </c>
      <c r="E24" s="152">
        <v>1.3781000000000001</v>
      </c>
      <c r="F24" s="165">
        <f>E23*E24</f>
        <v>20.947120000000002</v>
      </c>
    </row>
    <row r="25" spans="1:7" s="159" customFormat="1" outlineLevel="1">
      <c r="A25" s="154" t="s">
        <v>104</v>
      </c>
      <c r="B25" s="155">
        <v>64614</v>
      </c>
      <c r="C25" s="156" t="s">
        <v>132</v>
      </c>
      <c r="D25" s="155" t="s">
        <v>133</v>
      </c>
      <c r="E25" s="157">
        <v>0.12770000000000001</v>
      </c>
      <c r="F25" s="167">
        <f>E23*E25</f>
        <v>1.9410400000000001</v>
      </c>
    </row>
    <row r="26" spans="1:7" s="159" customFormat="1" outlineLevel="1">
      <c r="A26" s="160" t="s">
        <v>105</v>
      </c>
      <c r="B26" s="161" t="s">
        <v>123</v>
      </c>
      <c r="C26" s="162" t="s">
        <v>136</v>
      </c>
      <c r="D26" s="161" t="s">
        <v>25</v>
      </c>
      <c r="E26" s="163">
        <v>0.69530000000000003</v>
      </c>
      <c r="F26" s="168">
        <f>E23*E26</f>
        <v>10.56856</v>
      </c>
    </row>
    <row r="27" spans="1:7" s="69" customFormat="1" ht="26.4">
      <c r="A27" s="146" t="s">
        <v>28</v>
      </c>
      <c r="B27" s="147" t="s">
        <v>119</v>
      </c>
      <c r="C27" s="147" t="s">
        <v>126</v>
      </c>
      <c r="D27" s="148" t="s">
        <v>1</v>
      </c>
      <c r="E27" s="255">
        <f>101.661/100</f>
        <v>1.01661</v>
      </c>
      <c r="F27" s="256"/>
      <c r="G27" s="67"/>
    </row>
    <row r="28" spans="1:7" s="68" customFormat="1" outlineLevel="1">
      <c r="A28" s="149" t="s">
        <v>94</v>
      </c>
      <c r="B28" s="150" t="s">
        <v>18</v>
      </c>
      <c r="C28" s="151" t="s">
        <v>20</v>
      </c>
      <c r="D28" s="150" t="s">
        <v>21</v>
      </c>
      <c r="E28" s="152">
        <v>31.98</v>
      </c>
      <c r="F28" s="153">
        <f>E27*E28</f>
        <v>32.511187800000002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0.47780669999999997</v>
      </c>
    </row>
    <row r="30" spans="1:7" s="159" customFormat="1" outlineLevel="1">
      <c r="A30" s="154" t="s">
        <v>107</v>
      </c>
      <c r="B30" s="155" t="s">
        <v>118</v>
      </c>
      <c r="C30" s="156" t="s">
        <v>117</v>
      </c>
      <c r="D30" s="155" t="s">
        <v>96</v>
      </c>
      <c r="E30" s="157">
        <v>115</v>
      </c>
      <c r="F30" s="158">
        <f>E27*E30</f>
        <v>116.91015</v>
      </c>
    </row>
    <row r="31" spans="1:7" s="159" customFormat="1" outlineLevel="1">
      <c r="A31" s="160" t="s">
        <v>127</v>
      </c>
      <c r="B31" s="161" t="s">
        <v>116</v>
      </c>
      <c r="C31" s="162" t="s">
        <v>115</v>
      </c>
      <c r="D31" s="161" t="s">
        <v>23</v>
      </c>
      <c r="E31" s="163">
        <v>1.26E-2</v>
      </c>
      <c r="F31" s="168">
        <f>E27*E31</f>
        <v>1.2809286E-2</v>
      </c>
    </row>
    <row r="32" spans="1:7" s="159" customFormat="1" outlineLevel="1">
      <c r="A32" s="160" t="s">
        <v>128</v>
      </c>
      <c r="B32" s="161" t="s">
        <v>114</v>
      </c>
      <c r="C32" s="162" t="s">
        <v>113</v>
      </c>
      <c r="D32" s="161" t="s">
        <v>23</v>
      </c>
      <c r="E32" s="163">
        <v>1.2600000000000001E-3</v>
      </c>
      <c r="F32" s="168">
        <f>E27*E32</f>
        <v>1.2809286000000002E-3</v>
      </c>
    </row>
    <row r="33" spans="1:7" s="159" customFormat="1" outlineLevel="1">
      <c r="A33" s="160" t="s">
        <v>129</v>
      </c>
      <c r="B33" s="161" t="s">
        <v>112</v>
      </c>
      <c r="C33" s="162" t="s">
        <v>111</v>
      </c>
      <c r="D33" s="161" t="s">
        <v>23</v>
      </c>
      <c r="E33" s="163">
        <v>0.03</v>
      </c>
      <c r="F33" s="168">
        <f>E27*E33</f>
        <v>3.0498299999999999E-2</v>
      </c>
    </row>
    <row r="34" spans="1:7" s="159" customFormat="1" outlineLevel="1">
      <c r="A34" s="160" t="s">
        <v>130</v>
      </c>
      <c r="B34" s="161" t="s">
        <v>108</v>
      </c>
      <c r="C34" s="162" t="s">
        <v>109</v>
      </c>
      <c r="D34" s="161" t="s">
        <v>23</v>
      </c>
      <c r="E34" s="163">
        <v>4.7300000000000002E-2</v>
      </c>
      <c r="F34" s="168">
        <f>E27*E34</f>
        <v>4.8085652999999999E-2</v>
      </c>
    </row>
    <row r="35" spans="1:7" s="69" customFormat="1" ht="13.8" thickBot="1">
      <c r="A35" s="244"/>
      <c r="B35" s="245"/>
      <c r="C35" s="245"/>
      <c r="D35" s="245"/>
      <c r="E35" s="245"/>
      <c r="F35" s="246"/>
      <c r="G35" s="61"/>
    </row>
    <row r="36" spans="1:7" s="69" customFormat="1" ht="13.5" customHeight="1" thickTop="1">
      <c r="A36" s="247" t="s">
        <v>34</v>
      </c>
      <c r="B36" s="248"/>
      <c r="C36" s="248"/>
      <c r="D36" s="169"/>
      <c r="E36" s="170"/>
      <c r="F36" s="171"/>
      <c r="G36" s="67"/>
    </row>
    <row r="37" spans="1:7" s="69" customFormat="1">
      <c r="A37" s="249"/>
      <c r="B37" s="250"/>
      <c r="C37" s="250"/>
      <c r="D37" s="250"/>
      <c r="E37" s="250"/>
      <c r="F37" s="251"/>
      <c r="G37" s="61"/>
    </row>
    <row r="38" spans="1:7" s="69" customFormat="1">
      <c r="A38" s="172"/>
      <c r="B38" s="173"/>
      <c r="C38" s="174" t="s">
        <v>35</v>
      </c>
      <c r="D38" s="175"/>
      <c r="E38" s="176"/>
      <c r="F38" s="177"/>
      <c r="G38" s="61"/>
    </row>
    <row r="39" spans="1:7" s="69" customFormat="1">
      <c r="A39" s="178" t="s">
        <v>18</v>
      </c>
      <c r="B39" s="179" t="s">
        <v>18</v>
      </c>
      <c r="C39" s="179" t="s">
        <v>20</v>
      </c>
      <c r="D39" s="180" t="s">
        <v>21</v>
      </c>
      <c r="E39" s="181"/>
      <c r="F39" s="190">
        <f>F17+F19+F24+F28</f>
        <v>63.056281800000008</v>
      </c>
      <c r="G39" s="6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2018)&amp;C&amp;P&amp;R160060160</oddHeader>
    <oddFooter>&amp;CСтраниц -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A4" sqref="A4:D4"/>
    </sheetView>
  </sheetViews>
  <sheetFormatPr defaultColWidth="9.33203125" defaultRowHeight="13.2"/>
  <cols>
    <col min="1" max="1" width="6.33203125" style="54" customWidth="1"/>
    <col min="2" max="2" width="63.109375" style="54" customWidth="1"/>
    <col min="3" max="3" width="10.6640625" style="54" customWidth="1"/>
    <col min="4" max="4" width="14.44140625" style="54" customWidth="1"/>
    <col min="5" max="16384" width="9.33203125" style="54"/>
  </cols>
  <sheetData>
    <row r="1" spans="1:4" ht="6.75" customHeight="1"/>
    <row r="2" spans="1:4" ht="75.75" customHeight="1">
      <c r="A2" s="238" t="str">
        <f>[13]bv_abc4!B2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18" customHeight="1">
      <c r="A4" s="239" t="str">
        <f>[13]bv_abc4!B8</f>
        <v>ВОССТАНОВЛЕНИЕ ТЕПЛОИЗОЛЯЦИИ ТЕПЛОВЫХ СЕТЕЙ ПО АДРЕСУ: Л/К ТВРЗ ИХК-1 ДАН ИК-2 ГАЧА (Д-133 ММ L-152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64"/>
      <c r="B10" s="264"/>
      <c r="C10" s="264"/>
      <c r="D10" s="264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[13]bv_abc4!F39</f>
        <v>63.056281800000008</v>
      </c>
    </row>
    <row r="18" spans="1:4">
      <c r="A18" s="58"/>
      <c r="B18" s="59" t="s">
        <v>42</v>
      </c>
      <c r="C18" s="59" t="s">
        <v>21</v>
      </c>
      <c r="D18" s="188">
        <f>D17</f>
        <v>63.056281800000008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92">
        <f>[13]bv_abc4!F20+[13]bv_abc4!F22</f>
        <v>0.91920000000000002</v>
      </c>
    </row>
    <row r="22" spans="1:4">
      <c r="A22" s="80" t="s">
        <v>24</v>
      </c>
      <c r="B22" s="81" t="s">
        <v>134</v>
      </c>
      <c r="C22" s="82" t="s">
        <v>22</v>
      </c>
      <c r="D22" s="192">
        <f>[13]bv_abc4!F29</f>
        <v>0.47780669999999997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93">
        <f>[13]bv_abc4!F25</f>
        <v>1.9410400000000001</v>
      </c>
    </row>
    <row r="27" spans="1:4">
      <c r="A27" s="80" t="s">
        <v>24</v>
      </c>
      <c r="B27" s="81" t="s">
        <v>117</v>
      </c>
      <c r="C27" s="82" t="s">
        <v>96</v>
      </c>
      <c r="D27" s="193">
        <f>[13]bv_abc4!F30</f>
        <v>116.91015</v>
      </c>
    </row>
    <row r="28" spans="1:4" ht="26.4">
      <c r="A28" s="80" t="s">
        <v>26</v>
      </c>
      <c r="B28" s="81" t="s">
        <v>115</v>
      </c>
      <c r="C28" s="82" t="s">
        <v>23</v>
      </c>
      <c r="D28" s="193">
        <f>[13]bv_abc4!F31</f>
        <v>1.2809286E-2</v>
      </c>
    </row>
    <row r="29" spans="1:4">
      <c r="A29" s="80" t="s">
        <v>27</v>
      </c>
      <c r="B29" s="81" t="s">
        <v>113</v>
      </c>
      <c r="C29" s="82" t="s">
        <v>23</v>
      </c>
      <c r="D29" s="193">
        <f>[13]bv_abc4!F32</f>
        <v>1.2809286000000002E-3</v>
      </c>
    </row>
    <row r="30" spans="1:4" ht="26.4">
      <c r="A30" s="80" t="s">
        <v>28</v>
      </c>
      <c r="B30" s="81" t="s">
        <v>111</v>
      </c>
      <c r="C30" s="82" t="s">
        <v>23</v>
      </c>
      <c r="D30" s="193">
        <f>[13]bv_abc4!F33</f>
        <v>3.0498299999999999E-2</v>
      </c>
    </row>
    <row r="31" spans="1:4" ht="26.4">
      <c r="A31" s="80" t="s">
        <v>29</v>
      </c>
      <c r="B31" s="81" t="s">
        <v>109</v>
      </c>
      <c r="C31" s="82" t="s">
        <v>23</v>
      </c>
      <c r="D31" s="193">
        <f>[13]bv_abc4!F34</f>
        <v>4.8085652999999999E-2</v>
      </c>
    </row>
    <row r="32" spans="1:4">
      <c r="A32" s="80" t="s">
        <v>30</v>
      </c>
      <c r="B32" s="81" t="s">
        <v>136</v>
      </c>
      <c r="C32" s="82" t="s">
        <v>25</v>
      </c>
      <c r="D32" s="193">
        <f>[13]bv_abc4!F26</f>
        <v>10.56856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160060160</oddHeader>
    <oddFooter>&amp;C&amp;"Times New Roman,обычный"&amp;9&amp;P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27" sqref="E27:F27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3" customHeight="1">
      <c r="A2" s="61"/>
      <c r="B2" s="261" t="s">
        <v>137</v>
      </c>
      <c r="C2" s="261"/>
      <c r="D2" s="261"/>
      <c r="E2" s="261"/>
      <c r="F2" s="261"/>
      <c r="G2" s="61"/>
    </row>
    <row r="3" spans="1:7" s="69" customFormat="1">
      <c r="A3" s="63"/>
      <c r="B3" s="262" t="s">
        <v>5</v>
      </c>
      <c r="C3" s="262"/>
      <c r="D3" s="262"/>
      <c r="E3" s="262"/>
      <c r="F3" s="262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173</v>
      </c>
      <c r="D5" s="263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12.75" customHeight="1">
      <c r="A8" s="85" t="s">
        <v>8</v>
      </c>
      <c r="B8" s="265" t="s">
        <v>174</v>
      </c>
      <c r="C8" s="265"/>
      <c r="D8" s="265"/>
      <c r="E8" s="265"/>
      <c r="F8" s="265"/>
      <c r="G8" s="61"/>
    </row>
    <row r="9" spans="1:7" s="69" customFormat="1" ht="12.75" customHeight="1">
      <c r="A9" s="63"/>
      <c r="B9" s="262" t="s">
        <v>9</v>
      </c>
      <c r="C9" s="262"/>
      <c r="D9" s="262"/>
      <c r="E9" s="262"/>
      <c r="F9" s="262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60"/>
      <c r="G12" s="65"/>
    </row>
    <row r="13" spans="1:7" s="70" customFormat="1" ht="34.5" customHeight="1">
      <c r="A13" s="259"/>
      <c r="B13" s="259"/>
      <c r="C13" s="259"/>
      <c r="D13" s="259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52"/>
      <c r="B15" s="253"/>
      <c r="C15" s="253"/>
      <c r="D15" s="253"/>
      <c r="E15" s="253"/>
      <c r="F15" s="254"/>
    </row>
    <row r="16" spans="1:7" s="69" customFormat="1">
      <c r="A16" s="146" t="s">
        <v>18</v>
      </c>
      <c r="B16" s="147" t="s">
        <v>100</v>
      </c>
      <c r="C16" s="147" t="s">
        <v>101</v>
      </c>
      <c r="D16" s="148" t="s">
        <v>1</v>
      </c>
      <c r="E16" s="255">
        <f>100.229/100</f>
        <v>1.0022899999999999</v>
      </c>
      <c r="F16" s="256"/>
      <c r="G16" s="67"/>
    </row>
    <row r="17" spans="1:7" s="68" customFormat="1" outlineLevel="1">
      <c r="A17" s="149" t="s">
        <v>19</v>
      </c>
      <c r="B17" s="150" t="s">
        <v>18</v>
      </c>
      <c r="C17" s="151" t="s">
        <v>20</v>
      </c>
      <c r="D17" s="150" t="s">
        <v>21</v>
      </c>
      <c r="E17" s="152">
        <v>13.3</v>
      </c>
      <c r="F17" s="165">
        <f>E17*E16</f>
        <v>13.330456999999999</v>
      </c>
    </row>
    <row r="18" spans="1:7" s="69" customFormat="1" ht="26.4">
      <c r="A18" s="146" t="s">
        <v>24</v>
      </c>
      <c r="B18" s="147" t="s">
        <v>98</v>
      </c>
      <c r="C18" s="147" t="s">
        <v>99</v>
      </c>
      <c r="D18" s="148" t="s">
        <v>23</v>
      </c>
      <c r="E18" s="257">
        <v>3.1</v>
      </c>
      <c r="F18" s="258"/>
      <c r="G18" s="67"/>
    </row>
    <row r="19" spans="1:7" s="68" customFormat="1" outlineLevel="1">
      <c r="A19" s="149" t="s">
        <v>102</v>
      </c>
      <c r="B19" s="150" t="s">
        <v>18</v>
      </c>
      <c r="C19" s="151" t="s">
        <v>20</v>
      </c>
      <c r="D19" s="150" t="s">
        <v>21</v>
      </c>
      <c r="E19" s="152">
        <v>0.57769999999999999</v>
      </c>
      <c r="F19" s="153">
        <f>E18*E19</f>
        <v>1.79087</v>
      </c>
    </row>
    <row r="20" spans="1:7" s="131" customFormat="1" outlineLevel="1">
      <c r="A20" s="126" t="s">
        <v>103</v>
      </c>
      <c r="B20" s="127" t="s">
        <v>120</v>
      </c>
      <c r="C20" s="128" t="s">
        <v>121</v>
      </c>
      <c r="D20" s="127" t="s">
        <v>22</v>
      </c>
      <c r="E20" s="129">
        <v>0.28999999999999998</v>
      </c>
      <c r="F20" s="129">
        <f>E18*E20</f>
        <v>0.89899999999999991</v>
      </c>
    </row>
    <row r="21" spans="1:7" s="69" customFormat="1">
      <c r="A21" s="146" t="s">
        <v>26</v>
      </c>
      <c r="B21" s="147" t="s">
        <v>125</v>
      </c>
      <c r="C21" s="147" t="s">
        <v>124</v>
      </c>
      <c r="D21" s="148" t="s">
        <v>23</v>
      </c>
      <c r="E21" s="257">
        <v>3.1</v>
      </c>
      <c r="F21" s="258"/>
      <c r="G21" s="67"/>
    </row>
    <row r="22" spans="1:7" s="131" customFormat="1" outlineLevel="1">
      <c r="A22" s="126" t="s">
        <v>97</v>
      </c>
      <c r="B22" s="127" t="s">
        <v>120</v>
      </c>
      <c r="C22" s="128" t="s">
        <v>121</v>
      </c>
      <c r="D22" s="127" t="s">
        <v>22</v>
      </c>
      <c r="E22" s="129">
        <v>0.1696</v>
      </c>
      <c r="F22" s="129">
        <f>E21*E22</f>
        <v>0.52576000000000001</v>
      </c>
    </row>
    <row r="23" spans="1:7" s="69" customFormat="1">
      <c r="A23" s="146" t="s">
        <v>27</v>
      </c>
      <c r="B23" s="147" t="s">
        <v>131</v>
      </c>
      <c r="C23" s="147" t="s">
        <v>172</v>
      </c>
      <c r="D23" s="148" t="s">
        <v>122</v>
      </c>
      <c r="E23" s="257">
        <f>240/10</f>
        <v>24</v>
      </c>
      <c r="F23" s="258"/>
      <c r="G23" s="67"/>
    </row>
    <row r="24" spans="1:7" s="68" customFormat="1" outlineLevel="1">
      <c r="A24" s="149" t="s">
        <v>31</v>
      </c>
      <c r="B24" s="150" t="s">
        <v>18</v>
      </c>
      <c r="C24" s="151" t="s">
        <v>20</v>
      </c>
      <c r="D24" s="150" t="s">
        <v>21</v>
      </c>
      <c r="E24" s="152">
        <v>1.3781000000000001</v>
      </c>
      <c r="F24" s="165">
        <f>E23*E24</f>
        <v>33.074400000000004</v>
      </c>
    </row>
    <row r="25" spans="1:7" s="159" customFormat="1" outlineLevel="1">
      <c r="A25" s="154" t="s">
        <v>104</v>
      </c>
      <c r="B25" s="155">
        <v>64614</v>
      </c>
      <c r="C25" s="156" t="s">
        <v>132</v>
      </c>
      <c r="D25" s="155" t="s">
        <v>133</v>
      </c>
      <c r="E25" s="157">
        <v>0.12770000000000001</v>
      </c>
      <c r="F25" s="189">
        <f>E23*E25</f>
        <v>3.0648</v>
      </c>
    </row>
    <row r="26" spans="1:7" s="159" customFormat="1" outlineLevel="1">
      <c r="A26" s="160" t="s">
        <v>105</v>
      </c>
      <c r="B26" s="161" t="s">
        <v>123</v>
      </c>
      <c r="C26" s="162" t="s">
        <v>136</v>
      </c>
      <c r="D26" s="161" t="s">
        <v>25</v>
      </c>
      <c r="E26" s="163">
        <v>0.69530000000000003</v>
      </c>
      <c r="F26" s="168">
        <f>E23*E26</f>
        <v>16.687200000000001</v>
      </c>
    </row>
    <row r="27" spans="1:7" s="69" customFormat="1" ht="26.4">
      <c r="A27" s="146" t="s">
        <v>28</v>
      </c>
      <c r="B27" s="147" t="s">
        <v>119</v>
      </c>
      <c r="C27" s="147" t="s">
        <v>126</v>
      </c>
      <c r="D27" s="148" t="s">
        <v>1</v>
      </c>
      <c r="E27" s="255">
        <f>160.517/100</f>
        <v>1.60517</v>
      </c>
      <c r="F27" s="256"/>
      <c r="G27" s="67"/>
    </row>
    <row r="28" spans="1:7" s="68" customFormat="1" outlineLevel="1">
      <c r="A28" s="149" t="s">
        <v>94</v>
      </c>
      <c r="B28" s="150" t="s">
        <v>18</v>
      </c>
      <c r="C28" s="151" t="s">
        <v>20</v>
      </c>
      <c r="D28" s="150" t="s">
        <v>21</v>
      </c>
      <c r="E28" s="152">
        <v>31.98</v>
      </c>
      <c r="F28" s="153">
        <f>E27*E28</f>
        <v>51.333336600000003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0.75442989999999999</v>
      </c>
    </row>
    <row r="30" spans="1:7" s="159" customFormat="1" outlineLevel="1">
      <c r="A30" s="154" t="s">
        <v>107</v>
      </c>
      <c r="B30" s="155" t="s">
        <v>118</v>
      </c>
      <c r="C30" s="156" t="s">
        <v>117</v>
      </c>
      <c r="D30" s="155" t="s">
        <v>96</v>
      </c>
      <c r="E30" s="157">
        <v>115</v>
      </c>
      <c r="F30" s="158">
        <f>E27*E30</f>
        <v>184.59455</v>
      </c>
    </row>
    <row r="31" spans="1:7" s="159" customFormat="1" outlineLevel="1">
      <c r="A31" s="160" t="s">
        <v>127</v>
      </c>
      <c r="B31" s="161" t="s">
        <v>116</v>
      </c>
      <c r="C31" s="162" t="s">
        <v>115</v>
      </c>
      <c r="D31" s="161" t="s">
        <v>23</v>
      </c>
      <c r="E31" s="163">
        <v>1.26E-2</v>
      </c>
      <c r="F31" s="168">
        <f>E27*E31</f>
        <v>2.0225142000000002E-2</v>
      </c>
    </row>
    <row r="32" spans="1:7" s="159" customFormat="1" outlineLevel="1">
      <c r="A32" s="160" t="s">
        <v>128</v>
      </c>
      <c r="B32" s="161" t="s">
        <v>114</v>
      </c>
      <c r="C32" s="162" t="s">
        <v>113</v>
      </c>
      <c r="D32" s="161" t="s">
        <v>23</v>
      </c>
      <c r="E32" s="163">
        <v>1.2600000000000001E-3</v>
      </c>
      <c r="F32" s="168">
        <f>E27*E32</f>
        <v>2.0225142000000001E-3</v>
      </c>
    </row>
    <row r="33" spans="1:7" s="159" customFormat="1" outlineLevel="1">
      <c r="A33" s="160" t="s">
        <v>129</v>
      </c>
      <c r="B33" s="161" t="s">
        <v>112</v>
      </c>
      <c r="C33" s="162" t="s">
        <v>111</v>
      </c>
      <c r="D33" s="161" t="s">
        <v>23</v>
      </c>
      <c r="E33" s="163">
        <v>0.03</v>
      </c>
      <c r="F33" s="168">
        <f>E27*E33</f>
        <v>4.8155099999999999E-2</v>
      </c>
    </row>
    <row r="34" spans="1:7" s="159" customFormat="1" outlineLevel="1">
      <c r="A34" s="160" t="s">
        <v>130</v>
      </c>
      <c r="B34" s="161" t="s">
        <v>108</v>
      </c>
      <c r="C34" s="162" t="s">
        <v>109</v>
      </c>
      <c r="D34" s="161" t="s">
        <v>23</v>
      </c>
      <c r="E34" s="163">
        <v>4.7300000000000002E-2</v>
      </c>
      <c r="F34" s="168">
        <f>E27*E34</f>
        <v>7.5924540999999998E-2</v>
      </c>
    </row>
    <row r="35" spans="1:7" s="69" customFormat="1" ht="13.8" thickBot="1">
      <c r="A35" s="244"/>
      <c r="B35" s="245"/>
      <c r="C35" s="245"/>
      <c r="D35" s="245"/>
      <c r="E35" s="245"/>
      <c r="F35" s="246"/>
      <c r="G35" s="61"/>
    </row>
    <row r="36" spans="1:7" s="69" customFormat="1" ht="13.5" customHeight="1" thickTop="1">
      <c r="A36" s="247" t="s">
        <v>34</v>
      </c>
      <c r="B36" s="248"/>
      <c r="C36" s="248"/>
      <c r="D36" s="169"/>
      <c r="E36" s="170"/>
      <c r="F36" s="171"/>
      <c r="G36" s="67"/>
    </row>
    <row r="37" spans="1:7" s="69" customFormat="1">
      <c r="A37" s="249"/>
      <c r="B37" s="250"/>
      <c r="C37" s="250"/>
      <c r="D37" s="250"/>
      <c r="E37" s="250"/>
      <c r="F37" s="251"/>
      <c r="G37" s="61"/>
    </row>
    <row r="38" spans="1:7" s="69" customFormat="1">
      <c r="A38" s="172"/>
      <c r="B38" s="173"/>
      <c r="C38" s="174" t="s">
        <v>35</v>
      </c>
      <c r="D38" s="175"/>
      <c r="E38" s="176"/>
      <c r="F38" s="177"/>
      <c r="G38" s="61"/>
    </row>
    <row r="39" spans="1:7" s="69" customFormat="1">
      <c r="A39" s="178" t="s">
        <v>18</v>
      </c>
      <c r="B39" s="179" t="s">
        <v>18</v>
      </c>
      <c r="C39" s="179" t="s">
        <v>20</v>
      </c>
      <c r="D39" s="180" t="s">
        <v>21</v>
      </c>
      <c r="E39" s="181"/>
      <c r="F39" s="190">
        <f>F17+F19+F24+F28</f>
        <v>99.529063600000001</v>
      </c>
      <c r="G39" s="6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2018)&amp;C&amp;P&amp;R160060170</oddHeader>
    <oddFooter>&amp;CСтраниц -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27" sqref="E27:F27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3" customHeight="1">
      <c r="A2" s="61"/>
      <c r="B2" s="261" t="s">
        <v>137</v>
      </c>
      <c r="C2" s="261"/>
      <c r="D2" s="261"/>
      <c r="E2" s="261"/>
      <c r="F2" s="261"/>
      <c r="G2" s="61"/>
    </row>
    <row r="3" spans="1:7" s="69" customFormat="1">
      <c r="A3" s="63"/>
      <c r="B3" s="262" t="s">
        <v>5</v>
      </c>
      <c r="C3" s="262"/>
      <c r="D3" s="262"/>
      <c r="E3" s="262"/>
      <c r="F3" s="262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140</v>
      </c>
      <c r="D5" s="263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31.5" customHeight="1">
      <c r="A8" s="145" t="s">
        <v>8</v>
      </c>
      <c r="B8" s="261" t="s">
        <v>141</v>
      </c>
      <c r="C8" s="261"/>
      <c r="D8" s="261"/>
      <c r="E8" s="261"/>
      <c r="F8" s="261"/>
      <c r="G8" s="61"/>
    </row>
    <row r="9" spans="1:7" s="69" customFormat="1" ht="12.75" customHeight="1">
      <c r="A9" s="63"/>
      <c r="B9" s="262" t="s">
        <v>9</v>
      </c>
      <c r="C9" s="262"/>
      <c r="D9" s="262"/>
      <c r="E9" s="262"/>
      <c r="F9" s="262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60"/>
      <c r="G12" s="65"/>
    </row>
    <row r="13" spans="1:7" s="70" customFormat="1" ht="34.5" customHeight="1">
      <c r="A13" s="259"/>
      <c r="B13" s="259"/>
      <c r="C13" s="259"/>
      <c r="D13" s="259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52"/>
      <c r="B15" s="253"/>
      <c r="C15" s="253"/>
      <c r="D15" s="253"/>
      <c r="E15" s="253"/>
      <c r="F15" s="254"/>
    </row>
    <row r="16" spans="1:7" s="69" customFormat="1">
      <c r="A16" s="146" t="s">
        <v>18</v>
      </c>
      <c r="B16" s="147" t="s">
        <v>100</v>
      </c>
      <c r="C16" s="147" t="s">
        <v>101</v>
      </c>
      <c r="D16" s="148" t="s">
        <v>1</v>
      </c>
      <c r="E16" s="255">
        <f>96.988/100</f>
        <v>0.96987999999999996</v>
      </c>
      <c r="F16" s="256"/>
      <c r="G16" s="67"/>
    </row>
    <row r="17" spans="1:7" s="68" customFormat="1" outlineLevel="1">
      <c r="A17" s="149" t="s">
        <v>19</v>
      </c>
      <c r="B17" s="150" t="s">
        <v>18</v>
      </c>
      <c r="C17" s="151" t="s">
        <v>20</v>
      </c>
      <c r="D17" s="150" t="s">
        <v>21</v>
      </c>
      <c r="E17" s="152">
        <v>13.3</v>
      </c>
      <c r="F17" s="153">
        <f>E16*E17</f>
        <v>12.899404000000001</v>
      </c>
    </row>
    <row r="18" spans="1:7" s="69" customFormat="1" ht="26.4">
      <c r="A18" s="146" t="s">
        <v>24</v>
      </c>
      <c r="B18" s="147" t="s">
        <v>98</v>
      </c>
      <c r="C18" s="147" t="s">
        <v>99</v>
      </c>
      <c r="D18" s="148" t="s">
        <v>23</v>
      </c>
      <c r="E18" s="257">
        <v>2.23</v>
      </c>
      <c r="F18" s="258"/>
      <c r="G18" s="67"/>
    </row>
    <row r="19" spans="1:7" s="68" customFormat="1" outlineLevel="1">
      <c r="A19" s="149" t="s">
        <v>102</v>
      </c>
      <c r="B19" s="150" t="s">
        <v>18</v>
      </c>
      <c r="C19" s="151" t="s">
        <v>20</v>
      </c>
      <c r="D19" s="150" t="s">
        <v>21</v>
      </c>
      <c r="E19" s="152">
        <v>0.57769999999999999</v>
      </c>
      <c r="F19" s="153">
        <f>E18*E19</f>
        <v>1.2882709999999999</v>
      </c>
    </row>
    <row r="20" spans="1:7" s="131" customFormat="1" outlineLevel="1">
      <c r="A20" s="126" t="s">
        <v>103</v>
      </c>
      <c r="B20" s="127" t="s">
        <v>120</v>
      </c>
      <c r="C20" s="128" t="s">
        <v>121</v>
      </c>
      <c r="D20" s="127" t="s">
        <v>22</v>
      </c>
      <c r="E20" s="129">
        <v>0.28999999999999998</v>
      </c>
      <c r="F20" s="129">
        <f>E18*E20</f>
        <v>0.64669999999999994</v>
      </c>
    </row>
    <row r="21" spans="1:7" s="69" customFormat="1">
      <c r="A21" s="146" t="s">
        <v>26</v>
      </c>
      <c r="B21" s="147" t="s">
        <v>125</v>
      </c>
      <c r="C21" s="147" t="s">
        <v>124</v>
      </c>
      <c r="D21" s="148" t="s">
        <v>23</v>
      </c>
      <c r="E21" s="257">
        <v>2.23</v>
      </c>
      <c r="F21" s="258"/>
      <c r="G21" s="67"/>
    </row>
    <row r="22" spans="1:7" s="131" customFormat="1" outlineLevel="1">
      <c r="A22" s="126" t="s">
        <v>97</v>
      </c>
      <c r="B22" s="127" t="s">
        <v>120</v>
      </c>
      <c r="C22" s="128" t="s">
        <v>121</v>
      </c>
      <c r="D22" s="127" t="s">
        <v>22</v>
      </c>
      <c r="E22" s="129">
        <v>0.1696</v>
      </c>
      <c r="F22" s="130">
        <f>E21*E22</f>
        <v>0.37820799999999999</v>
      </c>
    </row>
    <row r="23" spans="1:7" s="69" customFormat="1">
      <c r="A23" s="146" t="s">
        <v>27</v>
      </c>
      <c r="B23" s="147" t="s">
        <v>131</v>
      </c>
      <c r="C23" s="147" t="s">
        <v>142</v>
      </c>
      <c r="D23" s="148" t="s">
        <v>122</v>
      </c>
      <c r="E23" s="257">
        <v>28.6</v>
      </c>
      <c r="F23" s="258"/>
      <c r="G23" s="67"/>
    </row>
    <row r="24" spans="1:7" s="68" customFormat="1" outlineLevel="1">
      <c r="A24" s="149" t="s">
        <v>31</v>
      </c>
      <c r="B24" s="150" t="s">
        <v>18</v>
      </c>
      <c r="C24" s="151" t="s">
        <v>20</v>
      </c>
      <c r="D24" s="150" t="s">
        <v>21</v>
      </c>
      <c r="E24" s="152">
        <v>1.1191</v>
      </c>
      <c r="F24" s="153">
        <f>E23*E24</f>
        <v>32.006260000000005</v>
      </c>
    </row>
    <row r="25" spans="1:7" s="159" customFormat="1" outlineLevel="1">
      <c r="A25" s="154" t="s">
        <v>104</v>
      </c>
      <c r="B25" s="155">
        <v>64614</v>
      </c>
      <c r="C25" s="156" t="s">
        <v>132</v>
      </c>
      <c r="D25" s="155" t="s">
        <v>133</v>
      </c>
      <c r="E25" s="157">
        <v>0.1026</v>
      </c>
      <c r="F25" s="158">
        <f>E23*E25</f>
        <v>2.9343599999999999</v>
      </c>
    </row>
    <row r="26" spans="1:7" s="159" customFormat="1" outlineLevel="1">
      <c r="A26" s="160" t="s">
        <v>105</v>
      </c>
      <c r="B26" s="161" t="s">
        <v>123</v>
      </c>
      <c r="C26" s="162" t="s">
        <v>143</v>
      </c>
      <c r="D26" s="161" t="s">
        <v>25</v>
      </c>
      <c r="E26" s="163">
        <v>0.41599999999999998</v>
      </c>
      <c r="F26" s="164">
        <f>E23*E26</f>
        <v>11.897600000000001</v>
      </c>
    </row>
    <row r="27" spans="1:7" s="69" customFormat="1" ht="26.4">
      <c r="A27" s="146" t="s">
        <v>28</v>
      </c>
      <c r="B27" s="147" t="s">
        <v>119</v>
      </c>
      <c r="C27" s="147" t="s">
        <v>126</v>
      </c>
      <c r="D27" s="148" t="s">
        <v>1</v>
      </c>
      <c r="E27" s="255">
        <f>150.87/100</f>
        <v>1.5087000000000002</v>
      </c>
      <c r="F27" s="256"/>
      <c r="G27" s="67"/>
    </row>
    <row r="28" spans="1:7" s="68" customFormat="1" outlineLevel="1">
      <c r="A28" s="149" t="s">
        <v>94</v>
      </c>
      <c r="B28" s="150" t="s">
        <v>18</v>
      </c>
      <c r="C28" s="151" t="s">
        <v>20</v>
      </c>
      <c r="D28" s="150" t="s">
        <v>21</v>
      </c>
      <c r="E28" s="152">
        <v>31.98</v>
      </c>
      <c r="F28" s="165">
        <f>E27*E28</f>
        <v>48.248226000000003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66">
        <f>E27*E29</f>
        <v>0.70908900000000008</v>
      </c>
    </row>
    <row r="30" spans="1:7" s="159" customFormat="1" outlineLevel="1">
      <c r="A30" s="154" t="s">
        <v>107</v>
      </c>
      <c r="B30" s="155" t="s">
        <v>118</v>
      </c>
      <c r="C30" s="156" t="s">
        <v>117</v>
      </c>
      <c r="D30" s="155" t="s">
        <v>96</v>
      </c>
      <c r="E30" s="157">
        <v>115</v>
      </c>
      <c r="F30" s="167">
        <f>E27*E30</f>
        <v>173.50050000000002</v>
      </c>
    </row>
    <row r="31" spans="1:7" s="159" customFormat="1" outlineLevel="1">
      <c r="A31" s="160" t="s">
        <v>127</v>
      </c>
      <c r="B31" s="161" t="s">
        <v>116</v>
      </c>
      <c r="C31" s="162" t="s">
        <v>115</v>
      </c>
      <c r="D31" s="161" t="s">
        <v>23</v>
      </c>
      <c r="E31" s="163">
        <v>1.26E-2</v>
      </c>
      <c r="F31" s="168">
        <f>E27*E31</f>
        <v>1.9009620000000001E-2</v>
      </c>
    </row>
    <row r="32" spans="1:7" s="159" customFormat="1" outlineLevel="1">
      <c r="A32" s="160" t="s">
        <v>128</v>
      </c>
      <c r="B32" s="161" t="s">
        <v>114</v>
      </c>
      <c r="C32" s="162" t="s">
        <v>113</v>
      </c>
      <c r="D32" s="161" t="s">
        <v>23</v>
      </c>
      <c r="E32" s="163">
        <v>1.2600000000000001E-3</v>
      </c>
      <c r="F32" s="168">
        <f>E27*E32</f>
        <v>1.9009620000000002E-3</v>
      </c>
    </row>
    <row r="33" spans="1:7" s="159" customFormat="1" outlineLevel="1">
      <c r="A33" s="160" t="s">
        <v>129</v>
      </c>
      <c r="B33" s="161" t="s">
        <v>112</v>
      </c>
      <c r="C33" s="162" t="s">
        <v>111</v>
      </c>
      <c r="D33" s="161" t="s">
        <v>23</v>
      </c>
      <c r="E33" s="163">
        <v>0.03</v>
      </c>
      <c r="F33" s="168">
        <f>E27*E33</f>
        <v>4.5261000000000003E-2</v>
      </c>
    </row>
    <row r="34" spans="1:7" s="159" customFormat="1" outlineLevel="1">
      <c r="A34" s="160" t="s">
        <v>130</v>
      </c>
      <c r="B34" s="161" t="s">
        <v>108</v>
      </c>
      <c r="C34" s="162" t="s">
        <v>109</v>
      </c>
      <c r="D34" s="161" t="s">
        <v>23</v>
      </c>
      <c r="E34" s="163">
        <v>4.7300000000000002E-2</v>
      </c>
      <c r="F34" s="168">
        <f>E27*E34</f>
        <v>7.1361510000000003E-2</v>
      </c>
    </row>
    <row r="35" spans="1:7" s="69" customFormat="1" ht="13.8" thickBot="1">
      <c r="A35" s="244"/>
      <c r="B35" s="245"/>
      <c r="C35" s="245"/>
      <c r="D35" s="245"/>
      <c r="E35" s="245"/>
      <c r="F35" s="246"/>
      <c r="G35" s="61"/>
    </row>
    <row r="36" spans="1:7" s="69" customFormat="1" ht="13.5" customHeight="1" thickTop="1">
      <c r="A36" s="247" t="s">
        <v>34</v>
      </c>
      <c r="B36" s="248"/>
      <c r="C36" s="248"/>
      <c r="D36" s="169"/>
      <c r="E36" s="170"/>
      <c r="F36" s="171"/>
      <c r="G36" s="67"/>
    </row>
    <row r="37" spans="1:7" s="69" customFormat="1">
      <c r="A37" s="249"/>
      <c r="B37" s="250"/>
      <c r="C37" s="250"/>
      <c r="D37" s="250"/>
      <c r="E37" s="250"/>
      <c r="F37" s="251"/>
      <c r="G37" s="61"/>
    </row>
    <row r="38" spans="1:7" s="69" customFormat="1">
      <c r="A38" s="172"/>
      <c r="B38" s="173"/>
      <c r="C38" s="174" t="s">
        <v>35</v>
      </c>
      <c r="D38" s="175"/>
      <c r="E38" s="176"/>
      <c r="F38" s="177"/>
      <c r="G38" s="61"/>
    </row>
    <row r="39" spans="1:7" s="69" customFormat="1">
      <c r="A39" s="178" t="s">
        <v>18</v>
      </c>
      <c r="B39" s="179" t="s">
        <v>18</v>
      </c>
      <c r="C39" s="179" t="s">
        <v>20</v>
      </c>
      <c r="D39" s="180" t="s">
        <v>21</v>
      </c>
      <c r="E39" s="181"/>
      <c r="F39" s="182">
        <f>F17+F19+F24+F28</f>
        <v>94.442160999999999</v>
      </c>
      <c r="G39" s="61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31496062992125984" bottom="0.31496062992125984" header="0.15748031496062992" footer="0.15748031496062992"/>
  <pageSetup paperSize="9" scale="69" fitToHeight="10000" orientation="portrait" horizontalDpi="300" verticalDpi="300" r:id="rId1"/>
  <headerFooter>
    <oddHeader>&amp;L&amp;9ПРОГРАММНЫЙ КОМПЛЕКС АВС4-UZ (РЕДАКЦИЯ 2018)&amp;C&amp;P&amp;R160060020</oddHeader>
    <oddFooter>&amp;CСтраниц -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109375" style="54" customWidth="1"/>
    <col min="3" max="3" width="10.6640625" style="54" customWidth="1"/>
    <col min="4" max="4" width="14.44140625" style="54" customWidth="1"/>
    <col min="5" max="16384" width="9.33203125" style="54"/>
  </cols>
  <sheetData>
    <row r="1" spans="1:4" ht="6.75" customHeight="1"/>
    <row r="2" spans="1:4" ht="75.75" customHeight="1">
      <c r="A2" s="238" t="str">
        <f>[14]bv_abc4!B2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18" customHeight="1">
      <c r="A4" s="239" t="str">
        <f>[14]bv_abc4!B8</f>
        <v>ВОССТАНОВЛЕНИЕ ТЕПЛОИЗОЛЯЦИИ ТЕПЛОВЫХ СЕТЕЙ ПО АДРЕСУ: Л/К ЯНГИОБОД ИХК-2-2 ДАН ТВ-2-3 ГАЧА (Д-133 ММ L-240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64"/>
      <c r="B10" s="264"/>
      <c r="C10" s="264"/>
      <c r="D10" s="264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[14]bv_abc4!F39</f>
        <v>99.529063600000001</v>
      </c>
    </row>
    <row r="18" spans="1:4">
      <c r="A18" s="58"/>
      <c r="B18" s="59" t="s">
        <v>42</v>
      </c>
      <c r="C18" s="59" t="s">
        <v>21</v>
      </c>
      <c r="D18" s="188">
        <f>D17</f>
        <v>99.529063600000001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92">
        <f>[14]bv_abc4!F20+[14]bv_abc4!F22</f>
        <v>1.42476</v>
      </c>
    </row>
    <row r="22" spans="1:4">
      <c r="A22" s="80" t="s">
        <v>24</v>
      </c>
      <c r="B22" s="81" t="s">
        <v>134</v>
      </c>
      <c r="C22" s="82" t="s">
        <v>22</v>
      </c>
      <c r="D22" s="192">
        <f>[14]bv_abc4!F29</f>
        <v>0.75442989999999999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93">
        <f>[14]bv_abc4!F25</f>
        <v>3.0648</v>
      </c>
    </row>
    <row r="27" spans="1:4">
      <c r="A27" s="80" t="s">
        <v>24</v>
      </c>
      <c r="B27" s="81" t="s">
        <v>117</v>
      </c>
      <c r="C27" s="82" t="s">
        <v>96</v>
      </c>
      <c r="D27" s="193">
        <f>[14]bv_abc4!F30</f>
        <v>184.59455</v>
      </c>
    </row>
    <row r="28" spans="1:4" ht="26.4">
      <c r="A28" s="80" t="s">
        <v>26</v>
      </c>
      <c r="B28" s="81" t="s">
        <v>115</v>
      </c>
      <c r="C28" s="82" t="s">
        <v>23</v>
      </c>
      <c r="D28" s="193">
        <f>[14]bv_abc4!F31</f>
        <v>2.0225142000000002E-2</v>
      </c>
    </row>
    <row r="29" spans="1:4">
      <c r="A29" s="80" t="s">
        <v>27</v>
      </c>
      <c r="B29" s="81" t="s">
        <v>113</v>
      </c>
      <c r="C29" s="82" t="s">
        <v>23</v>
      </c>
      <c r="D29" s="193">
        <f>[14]bv_abc4!F32</f>
        <v>2.0225142000000001E-3</v>
      </c>
    </row>
    <row r="30" spans="1:4" ht="26.4">
      <c r="A30" s="80" t="s">
        <v>28</v>
      </c>
      <c r="B30" s="81" t="s">
        <v>111</v>
      </c>
      <c r="C30" s="82" t="s">
        <v>23</v>
      </c>
      <c r="D30" s="193">
        <f>[14]bv_abc4!F33</f>
        <v>4.8155099999999999E-2</v>
      </c>
    </row>
    <row r="31" spans="1:4" ht="26.4">
      <c r="A31" s="80" t="s">
        <v>29</v>
      </c>
      <c r="B31" s="81" t="s">
        <v>109</v>
      </c>
      <c r="C31" s="82" t="s">
        <v>23</v>
      </c>
      <c r="D31" s="193">
        <f>[14]bv_abc4!F34</f>
        <v>7.5924540999999998E-2</v>
      </c>
    </row>
    <row r="32" spans="1:4">
      <c r="A32" s="80" t="s">
        <v>30</v>
      </c>
      <c r="B32" s="81" t="s">
        <v>136</v>
      </c>
      <c r="C32" s="82" t="s">
        <v>25</v>
      </c>
      <c r="D32" s="193">
        <f>[14]bv_abc4!F26</f>
        <v>16.687200000000001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160060170</oddHeader>
    <oddFooter>&amp;C&amp;"Times New Roman,обычный"&amp;9&amp;P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8" sqref="B8:F8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61" t="s">
        <v>137</v>
      </c>
      <c r="C2" s="261"/>
      <c r="D2" s="261"/>
      <c r="E2" s="261"/>
      <c r="F2" s="261"/>
      <c r="G2" s="61"/>
    </row>
    <row r="3" spans="1:7" s="69" customFormat="1">
      <c r="A3" s="63"/>
      <c r="B3" s="262" t="s">
        <v>5</v>
      </c>
      <c r="C3" s="262"/>
      <c r="D3" s="262"/>
      <c r="E3" s="262"/>
      <c r="F3" s="262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175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26.25" customHeight="1">
      <c r="A8" s="85" t="s">
        <v>8</v>
      </c>
      <c r="B8" s="265" t="s">
        <v>176</v>
      </c>
      <c r="C8" s="265"/>
      <c r="D8" s="265"/>
      <c r="E8" s="265"/>
      <c r="F8" s="265"/>
      <c r="G8" s="61"/>
    </row>
    <row r="9" spans="1:7" s="69" customFormat="1" ht="12.75" customHeight="1">
      <c r="A9" s="63"/>
      <c r="B9" s="262" t="s">
        <v>9</v>
      </c>
      <c r="C9" s="262"/>
      <c r="D9" s="262"/>
      <c r="E9" s="262"/>
      <c r="F9" s="262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60"/>
      <c r="G12" s="65"/>
    </row>
    <row r="13" spans="1:7" s="70" customFormat="1" ht="34.5" customHeight="1">
      <c r="A13" s="259"/>
      <c r="B13" s="259"/>
      <c r="C13" s="259"/>
      <c r="D13" s="259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52"/>
      <c r="B15" s="253"/>
      <c r="C15" s="253"/>
      <c r="D15" s="253"/>
      <c r="E15" s="253"/>
      <c r="F15" s="254"/>
    </row>
    <row r="16" spans="1:7" s="69" customFormat="1">
      <c r="A16" s="146" t="s">
        <v>18</v>
      </c>
      <c r="B16" s="147" t="s">
        <v>100</v>
      </c>
      <c r="C16" s="147" t="s">
        <v>101</v>
      </c>
      <c r="D16" s="148" t="s">
        <v>1</v>
      </c>
      <c r="E16" s="255">
        <f>93.52/100</f>
        <v>0.93519999999999992</v>
      </c>
      <c r="F16" s="256"/>
      <c r="G16" s="67"/>
    </row>
    <row r="17" spans="1:7" s="68" customFormat="1" outlineLevel="1">
      <c r="A17" s="149" t="s">
        <v>19</v>
      </c>
      <c r="B17" s="150" t="s">
        <v>18</v>
      </c>
      <c r="C17" s="151" t="s">
        <v>20</v>
      </c>
      <c r="D17" s="150" t="s">
        <v>21</v>
      </c>
      <c r="E17" s="152">
        <v>13.3</v>
      </c>
      <c r="F17" s="153">
        <f>E16*E17</f>
        <v>12.43816</v>
      </c>
    </row>
    <row r="18" spans="1:7" s="69" customFormat="1" ht="26.4">
      <c r="A18" s="146" t="s">
        <v>24</v>
      </c>
      <c r="B18" s="147" t="s">
        <v>98</v>
      </c>
      <c r="C18" s="147" t="s">
        <v>99</v>
      </c>
      <c r="D18" s="148" t="s">
        <v>23</v>
      </c>
      <c r="E18" s="257">
        <v>2.65</v>
      </c>
      <c r="F18" s="258"/>
      <c r="G18" s="67"/>
    </row>
    <row r="19" spans="1:7" s="68" customFormat="1" outlineLevel="1">
      <c r="A19" s="149" t="s">
        <v>102</v>
      </c>
      <c r="B19" s="150" t="s">
        <v>18</v>
      </c>
      <c r="C19" s="151" t="s">
        <v>20</v>
      </c>
      <c r="D19" s="150" t="s">
        <v>21</v>
      </c>
      <c r="E19" s="152">
        <v>0.57769999999999999</v>
      </c>
      <c r="F19" s="153">
        <f>E18*E19</f>
        <v>1.530905</v>
      </c>
    </row>
    <row r="20" spans="1:7" s="131" customFormat="1" outlineLevel="1">
      <c r="A20" s="126" t="s">
        <v>103</v>
      </c>
      <c r="B20" s="127" t="s">
        <v>120</v>
      </c>
      <c r="C20" s="128" t="s">
        <v>121</v>
      </c>
      <c r="D20" s="127" t="s">
        <v>22</v>
      </c>
      <c r="E20" s="129">
        <v>0.28999999999999998</v>
      </c>
      <c r="F20" s="129">
        <f>E18*E20</f>
        <v>0.76849999999999996</v>
      </c>
    </row>
    <row r="21" spans="1:7" s="69" customFormat="1">
      <c r="A21" s="146" t="s">
        <v>26</v>
      </c>
      <c r="B21" s="147" t="s">
        <v>125</v>
      </c>
      <c r="C21" s="147" t="s">
        <v>124</v>
      </c>
      <c r="D21" s="148" t="s">
        <v>23</v>
      </c>
      <c r="E21" s="257">
        <v>2.65</v>
      </c>
      <c r="F21" s="258"/>
      <c r="G21" s="67"/>
    </row>
    <row r="22" spans="1:7" s="131" customFormat="1" outlineLevel="1">
      <c r="A22" s="126" t="s">
        <v>97</v>
      </c>
      <c r="B22" s="127" t="s">
        <v>120</v>
      </c>
      <c r="C22" s="128" t="s">
        <v>121</v>
      </c>
      <c r="D22" s="127" t="s">
        <v>22</v>
      </c>
      <c r="E22" s="129">
        <v>0.1696</v>
      </c>
      <c r="F22" s="129">
        <f>E21*E22</f>
        <v>0.44944000000000001</v>
      </c>
    </row>
    <row r="23" spans="1:7" s="69" customFormat="1">
      <c r="A23" s="146" t="s">
        <v>27</v>
      </c>
      <c r="B23" s="147" t="s">
        <v>131</v>
      </c>
      <c r="C23" s="147" t="s">
        <v>148</v>
      </c>
      <c r="D23" s="148" t="s">
        <v>122</v>
      </c>
      <c r="E23" s="257">
        <f>136/10</f>
        <v>13.6</v>
      </c>
      <c r="F23" s="258"/>
      <c r="G23" s="67"/>
    </row>
    <row r="24" spans="1:7" s="68" customFormat="1" outlineLevel="1">
      <c r="A24" s="149" t="s">
        <v>31</v>
      </c>
      <c r="B24" s="150" t="s">
        <v>18</v>
      </c>
      <c r="C24" s="151" t="s">
        <v>20</v>
      </c>
      <c r="D24" s="150" t="s">
        <v>21</v>
      </c>
      <c r="E24" s="152">
        <v>2.2692999999999999</v>
      </c>
      <c r="F24" s="165">
        <f>E23*E24</f>
        <v>30.862479999999998</v>
      </c>
    </row>
    <row r="25" spans="1:7" s="159" customFormat="1" outlineLevel="1">
      <c r="A25" s="154" t="s">
        <v>104</v>
      </c>
      <c r="B25" s="155" t="s">
        <v>149</v>
      </c>
      <c r="C25" s="156" t="s">
        <v>150</v>
      </c>
      <c r="D25" s="155" t="s">
        <v>151</v>
      </c>
      <c r="E25" s="157">
        <v>9.89</v>
      </c>
      <c r="F25" s="167">
        <f>E23*E25</f>
        <v>134.50399999999999</v>
      </c>
    </row>
    <row r="26" spans="1:7" s="159" customFormat="1" outlineLevel="1">
      <c r="A26" s="160" t="s">
        <v>105</v>
      </c>
      <c r="B26" s="161" t="s">
        <v>123</v>
      </c>
      <c r="C26" s="162" t="s">
        <v>143</v>
      </c>
      <c r="D26" s="161" t="s">
        <v>25</v>
      </c>
      <c r="E26" s="163">
        <v>1.0409999999999999</v>
      </c>
      <c r="F26" s="164">
        <f>E23*E26</f>
        <v>14.157599999999999</v>
      </c>
    </row>
    <row r="27" spans="1:7" s="69" customFormat="1" ht="26.4">
      <c r="A27" s="146" t="s">
        <v>28</v>
      </c>
      <c r="B27" s="147" t="s">
        <v>119</v>
      </c>
      <c r="C27" s="147" t="s">
        <v>126</v>
      </c>
      <c r="D27" s="148" t="s">
        <v>1</v>
      </c>
      <c r="E27" s="255">
        <f>127.68/100</f>
        <v>1.2768000000000002</v>
      </c>
      <c r="F27" s="256"/>
      <c r="G27" s="67"/>
    </row>
    <row r="28" spans="1:7" s="68" customFormat="1" outlineLevel="1">
      <c r="A28" s="149" t="s">
        <v>94</v>
      </c>
      <c r="B28" s="150" t="s">
        <v>18</v>
      </c>
      <c r="C28" s="151" t="s">
        <v>20</v>
      </c>
      <c r="D28" s="150" t="s">
        <v>21</v>
      </c>
      <c r="E28" s="152">
        <v>31.98</v>
      </c>
      <c r="F28" s="165">
        <f>E27*E28</f>
        <v>40.832064000000003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0.60009600000000007</v>
      </c>
    </row>
    <row r="30" spans="1:7" s="159" customFormat="1" outlineLevel="1">
      <c r="A30" s="154" t="s">
        <v>107</v>
      </c>
      <c r="B30" s="155" t="s">
        <v>118</v>
      </c>
      <c r="C30" s="156" t="s">
        <v>117</v>
      </c>
      <c r="D30" s="155" t="s">
        <v>96</v>
      </c>
      <c r="E30" s="157">
        <v>115</v>
      </c>
      <c r="F30" s="167">
        <f>E27*E30</f>
        <v>146.83200000000002</v>
      </c>
    </row>
    <row r="31" spans="1:7" s="159" customFormat="1" outlineLevel="1">
      <c r="A31" s="160" t="s">
        <v>127</v>
      </c>
      <c r="B31" s="161" t="s">
        <v>116</v>
      </c>
      <c r="C31" s="162" t="s">
        <v>115</v>
      </c>
      <c r="D31" s="161" t="s">
        <v>23</v>
      </c>
      <c r="E31" s="163">
        <v>1.26E-2</v>
      </c>
      <c r="F31" s="164">
        <f>E27*E31</f>
        <v>1.6087680000000004E-2</v>
      </c>
    </row>
    <row r="32" spans="1:7" s="159" customFormat="1" outlineLevel="1">
      <c r="A32" s="160" t="s">
        <v>128</v>
      </c>
      <c r="B32" s="161" t="s">
        <v>114</v>
      </c>
      <c r="C32" s="162" t="s">
        <v>113</v>
      </c>
      <c r="D32" s="161" t="s">
        <v>23</v>
      </c>
      <c r="E32" s="163">
        <v>1.2600000000000001E-3</v>
      </c>
      <c r="F32" s="164">
        <f>E27*E32</f>
        <v>1.6087680000000002E-3</v>
      </c>
    </row>
    <row r="33" spans="1:7" s="159" customFormat="1" outlineLevel="1">
      <c r="A33" s="160" t="s">
        <v>129</v>
      </c>
      <c r="B33" s="161" t="s">
        <v>112</v>
      </c>
      <c r="C33" s="162" t="s">
        <v>111</v>
      </c>
      <c r="D33" s="161" t="s">
        <v>23</v>
      </c>
      <c r="E33" s="163">
        <v>0.03</v>
      </c>
      <c r="F33" s="164">
        <f>E27*E33</f>
        <v>3.8304000000000005E-2</v>
      </c>
    </row>
    <row r="34" spans="1:7" s="159" customFormat="1" outlineLevel="1">
      <c r="A34" s="160" t="s">
        <v>130</v>
      </c>
      <c r="B34" s="161" t="s">
        <v>108</v>
      </c>
      <c r="C34" s="162" t="s">
        <v>109</v>
      </c>
      <c r="D34" s="161" t="s">
        <v>23</v>
      </c>
      <c r="E34" s="163">
        <v>4.7300000000000002E-2</v>
      </c>
      <c r="F34" s="164">
        <f>E27*E34</f>
        <v>6.0392640000000011E-2</v>
      </c>
    </row>
    <row r="35" spans="1:7" s="69" customFormat="1" ht="13.8" thickBot="1">
      <c r="A35" s="244"/>
      <c r="B35" s="245"/>
      <c r="C35" s="245"/>
      <c r="D35" s="245"/>
      <c r="E35" s="245"/>
      <c r="F35" s="246"/>
      <c r="G35" s="61"/>
    </row>
    <row r="36" spans="1:7" s="69" customFormat="1" ht="13.5" customHeight="1" thickTop="1">
      <c r="A36" s="247" t="s">
        <v>34</v>
      </c>
      <c r="B36" s="248"/>
      <c r="C36" s="248"/>
      <c r="D36" s="169"/>
      <c r="E36" s="170"/>
      <c r="F36" s="171"/>
      <c r="G36" s="67"/>
    </row>
    <row r="37" spans="1:7" s="69" customFormat="1">
      <c r="A37" s="249"/>
      <c r="B37" s="250"/>
      <c r="C37" s="250"/>
      <c r="D37" s="250"/>
      <c r="E37" s="250"/>
      <c r="F37" s="251"/>
      <c r="G37" s="61"/>
    </row>
    <row r="38" spans="1:7" s="69" customFormat="1">
      <c r="A38" s="172"/>
      <c r="B38" s="173"/>
      <c r="C38" s="174" t="s">
        <v>35</v>
      </c>
      <c r="D38" s="175"/>
      <c r="E38" s="176"/>
      <c r="F38" s="177"/>
      <c r="G38" s="61"/>
    </row>
    <row r="39" spans="1:7" s="69" customFormat="1">
      <c r="A39" s="178" t="s">
        <v>18</v>
      </c>
      <c r="B39" s="179" t="s">
        <v>18</v>
      </c>
      <c r="C39" s="179" t="s">
        <v>20</v>
      </c>
      <c r="D39" s="180" t="s">
        <v>21</v>
      </c>
      <c r="E39" s="181"/>
      <c r="F39" s="190">
        <f>F17+F19+F24+F28</f>
        <v>85.663609000000008</v>
      </c>
      <c r="G39" s="6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2018)&amp;C&amp;P&amp;R160060180</oddHeader>
    <oddFooter>&amp;CСтраниц -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L41" sqref="L41"/>
    </sheetView>
  </sheetViews>
  <sheetFormatPr defaultColWidth="9.33203125" defaultRowHeight="13.2"/>
  <cols>
    <col min="1" max="1" width="6.33203125" style="54" customWidth="1"/>
    <col min="2" max="2" width="63.10937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6.5" customHeight="1">
      <c r="A2" s="238" t="str">
        <f>[15]bv_abc4!B2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4" customHeight="1">
      <c r="A4" s="238" t="str">
        <f>[15]bv_abc4!B8</f>
        <v>ВОССТАНОВЛЕНИЕ ТЕПЛОИЗОЛЯЦИИ ТЕПЛОВЫХ СЕТЕЙ ПО АДРЕСУ: ЧИЛОН ОТА КУЧАСИ Л/К ЯНГИОБОДДАН ИХК-1 ГАЧА (Д-219 ММ L-136 П.М.)</v>
      </c>
      <c r="B4" s="238"/>
      <c r="C4" s="238"/>
      <c r="D4" s="238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64"/>
      <c r="B10" s="264"/>
      <c r="C10" s="264"/>
      <c r="D10" s="264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[15]bv_abc4!F39</f>
        <v>85.663609000000008</v>
      </c>
    </row>
    <row r="18" spans="1:4">
      <c r="A18" s="58"/>
      <c r="B18" s="59" t="s">
        <v>42</v>
      </c>
      <c r="C18" s="59" t="s">
        <v>21</v>
      </c>
      <c r="D18" s="188">
        <f>D17</f>
        <v>85.663609000000008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[15]bv_abc4!F20+[15]bv_abc4!F22</f>
        <v>1.21794</v>
      </c>
    </row>
    <row r="22" spans="1:4">
      <c r="A22" s="80" t="s">
        <v>24</v>
      </c>
      <c r="B22" s="81" t="s">
        <v>134</v>
      </c>
      <c r="C22" s="82" t="s">
        <v>22</v>
      </c>
      <c r="D22" s="122">
        <f>[15]bv_abc4!F29</f>
        <v>0.60009600000000007</v>
      </c>
    </row>
    <row r="23" spans="1:4" ht="12" customHeight="1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150</v>
      </c>
      <c r="C26" s="82" t="s">
        <v>151</v>
      </c>
      <c r="D26" s="123">
        <f>[15]bv_abc4!F25</f>
        <v>134.50399999999999</v>
      </c>
    </row>
    <row r="27" spans="1:4">
      <c r="A27" s="80" t="s">
        <v>24</v>
      </c>
      <c r="B27" s="81" t="s">
        <v>117</v>
      </c>
      <c r="C27" s="82" t="s">
        <v>96</v>
      </c>
      <c r="D27" s="123">
        <f>[15]bv_abc4!F30</f>
        <v>146.83200000000002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[15]bv_abc4!F31</f>
        <v>1.6087680000000004E-2</v>
      </c>
    </row>
    <row r="29" spans="1:4">
      <c r="A29" s="80" t="s">
        <v>27</v>
      </c>
      <c r="B29" s="81" t="s">
        <v>113</v>
      </c>
      <c r="C29" s="82" t="s">
        <v>23</v>
      </c>
      <c r="D29" s="123">
        <f>[15]bv_abc4!F32</f>
        <v>1.6087680000000002E-3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[15]bv_abc4!F33</f>
        <v>3.8304000000000005E-2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[15]bv_abc4!F34</f>
        <v>6.0392640000000011E-2</v>
      </c>
    </row>
    <row r="32" spans="1:4">
      <c r="A32" s="80" t="s">
        <v>30</v>
      </c>
      <c r="B32" s="81" t="s">
        <v>143</v>
      </c>
      <c r="C32" s="82" t="s">
        <v>25</v>
      </c>
      <c r="D32" s="123">
        <f>[15]bv_abc4!F26</f>
        <v>14.157599999999999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Э160060180</oddHeader>
    <oddFooter>&amp;C&amp;"Times New Roman,обычный"&amp;9&amp;P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8" sqref="B8:F8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61" t="s">
        <v>137</v>
      </c>
      <c r="C2" s="261"/>
      <c r="D2" s="261"/>
      <c r="E2" s="261"/>
      <c r="F2" s="261"/>
      <c r="G2" s="61"/>
    </row>
    <row r="3" spans="1:7" s="69" customFormat="1">
      <c r="A3" s="63"/>
      <c r="B3" s="262" t="s">
        <v>5</v>
      </c>
      <c r="C3" s="262"/>
      <c r="D3" s="262"/>
      <c r="E3" s="262"/>
      <c r="F3" s="262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177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26.25" customHeight="1">
      <c r="A8" s="85" t="s">
        <v>8</v>
      </c>
      <c r="B8" s="265" t="s">
        <v>178</v>
      </c>
      <c r="C8" s="265"/>
      <c r="D8" s="265"/>
      <c r="E8" s="265"/>
      <c r="F8" s="265"/>
      <c r="G8" s="61"/>
    </row>
    <row r="9" spans="1:7" s="69" customFormat="1" ht="12.75" customHeight="1">
      <c r="A9" s="63"/>
      <c r="B9" s="262" t="s">
        <v>9</v>
      </c>
      <c r="C9" s="262"/>
      <c r="D9" s="262"/>
      <c r="E9" s="262"/>
      <c r="F9" s="262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60"/>
      <c r="G12" s="65"/>
    </row>
    <row r="13" spans="1:7" s="70" customFormat="1" ht="34.5" customHeight="1">
      <c r="A13" s="259"/>
      <c r="B13" s="259"/>
      <c r="C13" s="259"/>
      <c r="D13" s="259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52"/>
      <c r="B15" s="253"/>
      <c r="C15" s="253"/>
      <c r="D15" s="253"/>
      <c r="E15" s="253"/>
      <c r="F15" s="254"/>
    </row>
    <row r="16" spans="1:7" s="69" customFormat="1">
      <c r="A16" s="146" t="s">
        <v>18</v>
      </c>
      <c r="B16" s="147" t="s">
        <v>100</v>
      </c>
      <c r="C16" s="147" t="s">
        <v>101</v>
      </c>
      <c r="D16" s="148" t="s">
        <v>1</v>
      </c>
      <c r="E16" s="255">
        <f>83.89/100</f>
        <v>0.83889999999999998</v>
      </c>
      <c r="F16" s="256"/>
      <c r="G16" s="67"/>
    </row>
    <row r="17" spans="1:7" s="68" customFormat="1" outlineLevel="1">
      <c r="A17" s="149" t="s">
        <v>19</v>
      </c>
      <c r="B17" s="150" t="s">
        <v>18</v>
      </c>
      <c r="C17" s="151" t="s">
        <v>20</v>
      </c>
      <c r="D17" s="150" t="s">
        <v>21</v>
      </c>
      <c r="E17" s="152">
        <v>13.3</v>
      </c>
      <c r="F17" s="153">
        <f>E16*E17</f>
        <v>11.15737</v>
      </c>
    </row>
    <row r="18" spans="1:7" s="69" customFormat="1" ht="26.4">
      <c r="A18" s="146" t="s">
        <v>24</v>
      </c>
      <c r="B18" s="147" t="s">
        <v>98</v>
      </c>
      <c r="C18" s="147" t="s">
        <v>99</v>
      </c>
      <c r="D18" s="148" t="s">
        <v>23</v>
      </c>
      <c r="E18" s="257">
        <v>2.38</v>
      </c>
      <c r="F18" s="258"/>
      <c r="G18" s="67"/>
    </row>
    <row r="19" spans="1:7" s="68" customFormat="1" outlineLevel="1">
      <c r="A19" s="149" t="s">
        <v>102</v>
      </c>
      <c r="B19" s="150" t="s">
        <v>18</v>
      </c>
      <c r="C19" s="151" t="s">
        <v>20</v>
      </c>
      <c r="D19" s="150" t="s">
        <v>21</v>
      </c>
      <c r="E19" s="152">
        <v>0.57769999999999999</v>
      </c>
      <c r="F19" s="153">
        <f>E18*E19</f>
        <v>1.3749259999999999</v>
      </c>
    </row>
    <row r="20" spans="1:7" s="131" customFormat="1" outlineLevel="1">
      <c r="A20" s="126" t="s">
        <v>103</v>
      </c>
      <c r="B20" s="127" t="s">
        <v>120</v>
      </c>
      <c r="C20" s="128" t="s">
        <v>121</v>
      </c>
      <c r="D20" s="127" t="s">
        <v>22</v>
      </c>
      <c r="E20" s="129">
        <v>0.28999999999999998</v>
      </c>
      <c r="F20" s="129">
        <f>E18*E20</f>
        <v>0.69019999999999992</v>
      </c>
    </row>
    <row r="21" spans="1:7" s="69" customFormat="1">
      <c r="A21" s="146" t="s">
        <v>26</v>
      </c>
      <c r="B21" s="147" t="s">
        <v>125</v>
      </c>
      <c r="C21" s="147" t="s">
        <v>124</v>
      </c>
      <c r="D21" s="148" t="s">
        <v>23</v>
      </c>
      <c r="E21" s="257">
        <v>2.38</v>
      </c>
      <c r="F21" s="258"/>
      <c r="G21" s="67"/>
    </row>
    <row r="22" spans="1:7" s="131" customFormat="1" outlineLevel="1">
      <c r="A22" s="126" t="s">
        <v>97</v>
      </c>
      <c r="B22" s="127" t="s">
        <v>120</v>
      </c>
      <c r="C22" s="128" t="s">
        <v>121</v>
      </c>
      <c r="D22" s="127" t="s">
        <v>22</v>
      </c>
      <c r="E22" s="129">
        <v>0.1696</v>
      </c>
      <c r="F22" s="129">
        <f>E21*E22</f>
        <v>0.40364800000000001</v>
      </c>
    </row>
    <row r="23" spans="1:7" s="69" customFormat="1">
      <c r="A23" s="146" t="s">
        <v>27</v>
      </c>
      <c r="B23" s="147" t="s">
        <v>131</v>
      </c>
      <c r="C23" s="147" t="s">
        <v>148</v>
      </c>
      <c r="D23" s="148" t="s">
        <v>122</v>
      </c>
      <c r="E23" s="257">
        <v>12.2</v>
      </c>
      <c r="F23" s="258"/>
      <c r="G23" s="67"/>
    </row>
    <row r="24" spans="1:7" s="68" customFormat="1" outlineLevel="1">
      <c r="A24" s="149" t="s">
        <v>31</v>
      </c>
      <c r="B24" s="150" t="s">
        <v>18</v>
      </c>
      <c r="C24" s="151" t="s">
        <v>20</v>
      </c>
      <c r="D24" s="150" t="s">
        <v>21</v>
      </c>
      <c r="E24" s="152">
        <v>2.2692999999999999</v>
      </c>
      <c r="F24" s="165">
        <f>E23*E24</f>
        <v>27.685459999999996</v>
      </c>
    </row>
    <row r="25" spans="1:7" s="159" customFormat="1" outlineLevel="1">
      <c r="A25" s="154" t="s">
        <v>104</v>
      </c>
      <c r="B25" s="155" t="s">
        <v>149</v>
      </c>
      <c r="C25" s="156" t="s">
        <v>150</v>
      </c>
      <c r="D25" s="155" t="s">
        <v>151</v>
      </c>
      <c r="E25" s="157">
        <v>9.89</v>
      </c>
      <c r="F25" s="167">
        <f>E23*E25</f>
        <v>120.658</v>
      </c>
    </row>
    <row r="26" spans="1:7" s="159" customFormat="1" outlineLevel="1">
      <c r="A26" s="160" t="s">
        <v>105</v>
      </c>
      <c r="B26" s="161" t="s">
        <v>123</v>
      </c>
      <c r="C26" s="162" t="s">
        <v>143</v>
      </c>
      <c r="D26" s="161" t="s">
        <v>25</v>
      </c>
      <c r="E26" s="163">
        <v>1.0409999999999999</v>
      </c>
      <c r="F26" s="194">
        <f>E23*E26</f>
        <v>12.700199999999999</v>
      </c>
    </row>
    <row r="27" spans="1:7" s="69" customFormat="1" ht="26.4">
      <c r="A27" s="146" t="s">
        <v>28</v>
      </c>
      <c r="B27" s="147" t="s">
        <v>119</v>
      </c>
      <c r="C27" s="147" t="s">
        <v>126</v>
      </c>
      <c r="D27" s="148" t="s">
        <v>1</v>
      </c>
      <c r="E27" s="255">
        <f>114.54/100</f>
        <v>1.1454</v>
      </c>
      <c r="F27" s="256"/>
      <c r="G27" s="67"/>
    </row>
    <row r="28" spans="1:7" s="68" customFormat="1" outlineLevel="1">
      <c r="A28" s="149" t="s">
        <v>94</v>
      </c>
      <c r="B28" s="150" t="s">
        <v>18</v>
      </c>
      <c r="C28" s="151" t="s">
        <v>20</v>
      </c>
      <c r="D28" s="150" t="s">
        <v>21</v>
      </c>
      <c r="E28" s="152">
        <v>31.98</v>
      </c>
      <c r="F28" s="165">
        <f>E27*E28</f>
        <v>36.629891999999998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0.53833799999999998</v>
      </c>
    </row>
    <row r="30" spans="1:7" s="159" customFormat="1" outlineLevel="1">
      <c r="A30" s="154" t="s">
        <v>107</v>
      </c>
      <c r="B30" s="155" t="s">
        <v>118</v>
      </c>
      <c r="C30" s="156" t="s">
        <v>117</v>
      </c>
      <c r="D30" s="155" t="s">
        <v>96</v>
      </c>
      <c r="E30" s="157">
        <v>115</v>
      </c>
      <c r="F30" s="167">
        <f>E27*E30</f>
        <v>131.721</v>
      </c>
    </row>
    <row r="31" spans="1:7" s="159" customFormat="1" outlineLevel="1">
      <c r="A31" s="160" t="s">
        <v>127</v>
      </c>
      <c r="B31" s="161" t="s">
        <v>116</v>
      </c>
      <c r="C31" s="162" t="s">
        <v>115</v>
      </c>
      <c r="D31" s="161" t="s">
        <v>23</v>
      </c>
      <c r="E31" s="163">
        <v>1.26E-2</v>
      </c>
      <c r="F31" s="164">
        <f>E27*E31</f>
        <v>1.443204E-2</v>
      </c>
    </row>
    <row r="32" spans="1:7" s="159" customFormat="1" outlineLevel="1">
      <c r="A32" s="160" t="s">
        <v>128</v>
      </c>
      <c r="B32" s="161" t="s">
        <v>114</v>
      </c>
      <c r="C32" s="162" t="s">
        <v>113</v>
      </c>
      <c r="D32" s="161" t="s">
        <v>23</v>
      </c>
      <c r="E32" s="163">
        <v>1.2600000000000001E-3</v>
      </c>
      <c r="F32" s="164">
        <f>E27*E32</f>
        <v>1.443204E-3</v>
      </c>
    </row>
    <row r="33" spans="1:7" s="159" customFormat="1" outlineLevel="1">
      <c r="A33" s="160" t="s">
        <v>129</v>
      </c>
      <c r="B33" s="161" t="s">
        <v>112</v>
      </c>
      <c r="C33" s="162" t="s">
        <v>111</v>
      </c>
      <c r="D33" s="161" t="s">
        <v>23</v>
      </c>
      <c r="E33" s="163">
        <v>0.03</v>
      </c>
      <c r="F33" s="164">
        <f>E27*E33</f>
        <v>3.4361999999999997E-2</v>
      </c>
    </row>
    <row r="34" spans="1:7" s="159" customFormat="1" outlineLevel="1">
      <c r="A34" s="160" t="s">
        <v>130</v>
      </c>
      <c r="B34" s="161" t="s">
        <v>108</v>
      </c>
      <c r="C34" s="162" t="s">
        <v>109</v>
      </c>
      <c r="D34" s="161" t="s">
        <v>23</v>
      </c>
      <c r="E34" s="163">
        <v>4.7300000000000002E-2</v>
      </c>
      <c r="F34" s="164">
        <f>E27*E34</f>
        <v>5.4177420000000004E-2</v>
      </c>
    </row>
    <row r="35" spans="1:7" s="69" customFormat="1" ht="13.8" thickBot="1">
      <c r="A35" s="244"/>
      <c r="B35" s="245"/>
      <c r="C35" s="245"/>
      <c r="D35" s="245"/>
      <c r="E35" s="245"/>
      <c r="F35" s="246"/>
      <c r="G35" s="61"/>
    </row>
    <row r="36" spans="1:7" s="69" customFormat="1" ht="13.5" customHeight="1" thickTop="1">
      <c r="A36" s="247" t="s">
        <v>34</v>
      </c>
      <c r="B36" s="248"/>
      <c r="C36" s="248"/>
      <c r="D36" s="169"/>
      <c r="E36" s="170"/>
      <c r="F36" s="171"/>
      <c r="G36" s="67"/>
    </row>
    <row r="37" spans="1:7" s="69" customFormat="1">
      <c r="A37" s="249"/>
      <c r="B37" s="250"/>
      <c r="C37" s="250"/>
      <c r="D37" s="250"/>
      <c r="E37" s="250"/>
      <c r="F37" s="251"/>
      <c r="G37" s="61"/>
    </row>
    <row r="38" spans="1:7" s="69" customFormat="1">
      <c r="A38" s="172"/>
      <c r="B38" s="173"/>
      <c r="C38" s="174" t="s">
        <v>35</v>
      </c>
      <c r="D38" s="175"/>
      <c r="E38" s="176"/>
      <c r="F38" s="177"/>
      <c r="G38" s="61"/>
    </row>
    <row r="39" spans="1:7" s="69" customFormat="1">
      <c r="A39" s="178" t="s">
        <v>18</v>
      </c>
      <c r="B39" s="179" t="s">
        <v>18</v>
      </c>
      <c r="C39" s="179" t="s">
        <v>20</v>
      </c>
      <c r="D39" s="180" t="s">
        <v>21</v>
      </c>
      <c r="E39" s="181"/>
      <c r="F39" s="190">
        <f>F17+F19+F24+F28</f>
        <v>76.847647999999992</v>
      </c>
      <c r="G39" s="6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2018)&amp;C&amp;P&amp;R160060190</oddHeader>
    <oddFooter>&amp;CСтраниц -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10937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6.5" customHeight="1">
      <c r="A2" s="238" t="str">
        <f>[16]bv_abc4!B2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4" customHeight="1">
      <c r="A4" s="238" t="str">
        <f>[16]bv_abc4!B8</f>
        <v>ВОССТАНОВЛЕНИЕ ТЕПЛОИЗОЛЯЦИИ ТЕПЛОВЫХ СЕТЕЙ ПО АДРЕСУ: Л/К ЯНГИОБОД МУРАВВАТ КУЧАСИ ИХК-1 ДАН ИК-4 ГАЧА (Д-219 ММ L-122 П.М.)</v>
      </c>
      <c r="B4" s="238"/>
      <c r="C4" s="238"/>
      <c r="D4" s="238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64"/>
      <c r="B10" s="264"/>
      <c r="C10" s="264"/>
      <c r="D10" s="264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[16]bv_abc4!F39</f>
        <v>76.847647999999992</v>
      </c>
    </row>
    <row r="18" spans="1:4">
      <c r="A18" s="58"/>
      <c r="B18" s="59" t="s">
        <v>42</v>
      </c>
      <c r="C18" s="59" t="s">
        <v>21</v>
      </c>
      <c r="D18" s="188">
        <f>D17</f>
        <v>76.847647999999992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[16]bv_abc4!F20+[16]bv_abc4!F22</f>
        <v>1.0938479999999999</v>
      </c>
    </row>
    <row r="22" spans="1:4">
      <c r="A22" s="80" t="s">
        <v>24</v>
      </c>
      <c r="B22" s="81" t="s">
        <v>134</v>
      </c>
      <c r="C22" s="82" t="s">
        <v>22</v>
      </c>
      <c r="D22" s="122">
        <f>[16]bv_abc4!F29</f>
        <v>0.53833799999999998</v>
      </c>
    </row>
    <row r="23" spans="1:4" ht="12" customHeight="1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150</v>
      </c>
      <c r="C26" s="82" t="s">
        <v>151</v>
      </c>
      <c r="D26" s="123">
        <f>[16]bv_abc4!F25</f>
        <v>120.658</v>
      </c>
    </row>
    <row r="27" spans="1:4">
      <c r="A27" s="80" t="s">
        <v>24</v>
      </c>
      <c r="B27" s="81" t="s">
        <v>117</v>
      </c>
      <c r="C27" s="82" t="s">
        <v>96</v>
      </c>
      <c r="D27" s="123">
        <f>[16]bv_abc4!F30</f>
        <v>131.721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[16]bv_abc4!F31</f>
        <v>1.443204E-2</v>
      </c>
    </row>
    <row r="29" spans="1:4">
      <c r="A29" s="80" t="s">
        <v>27</v>
      </c>
      <c r="B29" s="81" t="s">
        <v>113</v>
      </c>
      <c r="C29" s="82" t="s">
        <v>23</v>
      </c>
      <c r="D29" s="123">
        <f>[16]bv_abc4!F32</f>
        <v>1.443204E-3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[16]bv_abc4!F33</f>
        <v>3.4361999999999997E-2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[16]bv_abc4!F34</f>
        <v>5.4177420000000004E-2</v>
      </c>
    </row>
    <row r="32" spans="1:4">
      <c r="A32" s="80" t="s">
        <v>30</v>
      </c>
      <c r="B32" s="81" t="s">
        <v>143</v>
      </c>
      <c r="C32" s="82" t="s">
        <v>25</v>
      </c>
      <c r="D32" s="123">
        <f>[16]bv_abc4!F26</f>
        <v>12.700199999999999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Roman,обычный"&amp;9Э160060190</oddHeader>
    <oddFooter>&amp;C&amp;"Times New Roman,обычный"&amp;9&amp;P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8" sqref="B8:F8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179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28.5" customHeight="1">
      <c r="A8" s="85" t="s">
        <v>8</v>
      </c>
      <c r="B8" s="208" t="s">
        <v>180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0">
        <f>59.9/100</f>
        <v>0.59899999999999998</v>
      </c>
      <c r="F16" s="221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96">
        <f>E16*E17</f>
        <v>7.9667000000000003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1.8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36">
        <f>E18*E19</f>
        <v>1.03986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0.52200000000000002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1.8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37">
        <f>E21*E22</f>
        <v>0.30528</v>
      </c>
    </row>
    <row r="23" spans="1:7" s="69" customFormat="1">
      <c r="A23" s="90" t="s">
        <v>27</v>
      </c>
      <c r="B23" s="91" t="s">
        <v>131</v>
      </c>
      <c r="C23" s="91" t="s">
        <v>135</v>
      </c>
      <c r="D23" s="92" t="s">
        <v>122</v>
      </c>
      <c r="E23" s="222">
        <f>120/10</f>
        <v>12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1.6476</v>
      </c>
      <c r="F24" s="136">
        <f>E23*E24</f>
        <v>19.7712</v>
      </c>
    </row>
    <row r="25" spans="1:7" s="74" customFormat="1" outlineLevel="1">
      <c r="A25" s="101" t="s">
        <v>104</v>
      </c>
      <c r="B25" s="102">
        <v>64614</v>
      </c>
      <c r="C25" s="103" t="s">
        <v>132</v>
      </c>
      <c r="D25" s="102" t="s">
        <v>133</v>
      </c>
      <c r="E25" s="104">
        <v>0.14219999999999999</v>
      </c>
      <c r="F25" s="138">
        <f>E23*E25</f>
        <v>1.7063999999999999</v>
      </c>
    </row>
    <row r="26" spans="1:7" s="74" customFormat="1" outlineLevel="1">
      <c r="A26" s="105" t="s">
        <v>105</v>
      </c>
      <c r="B26" s="106" t="s">
        <v>123</v>
      </c>
      <c r="C26" s="107" t="s">
        <v>136</v>
      </c>
      <c r="D26" s="106" t="s">
        <v>25</v>
      </c>
      <c r="E26" s="108">
        <v>0.79979999999999996</v>
      </c>
      <c r="F26" s="141">
        <f>E23*E26</f>
        <v>9.5975999999999999</v>
      </c>
    </row>
    <row r="27" spans="1:7" s="69" customFormat="1" ht="26.4">
      <c r="A27" s="90" t="s">
        <v>28</v>
      </c>
      <c r="B27" s="91" t="s">
        <v>119</v>
      </c>
      <c r="C27" s="91" t="s">
        <v>126</v>
      </c>
      <c r="D27" s="92" t="s">
        <v>1</v>
      </c>
      <c r="E27" s="222">
        <f>90.06/100</f>
        <v>0.90060000000000007</v>
      </c>
      <c r="F27" s="223"/>
      <c r="G27" s="67"/>
    </row>
    <row r="28" spans="1:7" s="68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36">
        <f>E27*E28</f>
        <v>28.801188000000003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0.42328199999999999</v>
      </c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103.569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1.1347560000000001E-2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1.1347560000000002E-3</v>
      </c>
    </row>
    <row r="33" spans="1:7" s="73" customFormat="1" outlineLevel="1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2.7018E-2</v>
      </c>
    </row>
    <row r="34" spans="1:7" s="74" customFormat="1" outlineLevel="1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4.2598380000000005E-2</v>
      </c>
    </row>
    <row r="35" spans="1:7" s="74" customFormat="1" ht="13.8" outlineLevel="1" thickBot="1">
      <c r="A35" s="209"/>
      <c r="B35" s="210"/>
      <c r="C35" s="210"/>
      <c r="D35" s="210"/>
      <c r="E35" s="210"/>
      <c r="F35" s="211"/>
    </row>
    <row r="36" spans="1:7" s="74" customFormat="1" ht="13.5" customHeight="1" outlineLevel="1" thickTop="1">
      <c r="A36" s="212" t="s">
        <v>34</v>
      </c>
      <c r="B36" s="213"/>
      <c r="C36" s="213"/>
      <c r="D36" s="109"/>
      <c r="E36" s="110"/>
      <c r="F36" s="111"/>
    </row>
    <row r="37" spans="1:7" s="74" customFormat="1" outlineLevel="1">
      <c r="A37" s="214"/>
      <c r="B37" s="215"/>
      <c r="C37" s="215"/>
      <c r="D37" s="215"/>
      <c r="E37" s="215"/>
      <c r="F37" s="216"/>
    </row>
    <row r="38" spans="1:7" s="74" customFormat="1" outlineLevel="1">
      <c r="A38" s="112"/>
      <c r="B38" s="113"/>
      <c r="C38" s="114" t="s">
        <v>35</v>
      </c>
      <c r="D38" s="115"/>
      <c r="E38" s="116"/>
      <c r="F38" s="117"/>
    </row>
    <row r="39" spans="1:7" s="69" customFormat="1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32">
        <f>F17+F19+F24+F28</f>
        <v>57.578948000000004</v>
      </c>
      <c r="G39" s="67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2018)&amp;C&amp;P&amp;R160060200</oddHeader>
    <oddFooter>&amp;CСтраниц -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332031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5" customHeight="1">
      <c r="A2" s="238" t="str">
        <f>[17]bv_abc4!B2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33" customHeight="1">
      <c r="A4" s="239" t="str">
        <f>[17]bv_abc4!B8</f>
        <v>ВОССТАНОВЛЕНИЕ ТЕПЛОИЗОЛЯЦИИ ТЕПЛОВЫХ СЕТЕЙ ПО АДРЕСУ: АВИАСОЗЛАР-1 КИРИШ Р-2-14 ИХК-4 ДАН ИХК-10 ГАЧА (Д-159 ММ L-120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[17]bv_abc4!F39</f>
        <v>57.578948000000004</v>
      </c>
    </row>
    <row r="18" spans="1:4">
      <c r="A18" s="58"/>
      <c r="B18" s="59" t="s">
        <v>42</v>
      </c>
      <c r="C18" s="59" t="s">
        <v>21</v>
      </c>
      <c r="D18" s="188">
        <f>D17</f>
        <v>57.578948000000004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[17]bv_abc4!F20+[17]bv_abc4!F22</f>
        <v>0.82728000000000002</v>
      </c>
    </row>
    <row r="22" spans="1:4">
      <c r="A22" s="80" t="s">
        <v>24</v>
      </c>
      <c r="B22" s="81" t="s">
        <v>134</v>
      </c>
      <c r="C22" s="82" t="s">
        <v>22</v>
      </c>
      <c r="D22" s="122">
        <f>[17]bv_abc4!F29</f>
        <v>0.42328199999999999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23">
        <f>[17]bv_abc4!F25</f>
        <v>1.7063999999999999</v>
      </c>
    </row>
    <row r="27" spans="1:4">
      <c r="A27" s="80" t="s">
        <v>24</v>
      </c>
      <c r="B27" s="81" t="s">
        <v>117</v>
      </c>
      <c r="C27" s="82" t="s">
        <v>96</v>
      </c>
      <c r="D27" s="123">
        <f>[17]bv_abc4!F30</f>
        <v>103.569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[17]bv_abc4!F31</f>
        <v>1.1347560000000001E-2</v>
      </c>
    </row>
    <row r="29" spans="1:4">
      <c r="A29" s="80" t="s">
        <v>27</v>
      </c>
      <c r="B29" s="81" t="s">
        <v>113</v>
      </c>
      <c r="C29" s="82" t="s">
        <v>23</v>
      </c>
      <c r="D29" s="123">
        <f>[17]bv_abc4!F32</f>
        <v>1.1347560000000002E-3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[17]bv_abc4!F33</f>
        <v>2.7018E-2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[17]bv_abc4!F34</f>
        <v>4.2598380000000005E-2</v>
      </c>
    </row>
    <row r="32" spans="1:4">
      <c r="A32" s="80" t="s">
        <v>30</v>
      </c>
      <c r="B32" s="81" t="s">
        <v>136</v>
      </c>
      <c r="C32" s="82" t="s">
        <v>25</v>
      </c>
      <c r="D32" s="123">
        <f>[17]bv_abc4!F26</f>
        <v>9.5975999999999999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160060200</oddHeader>
    <oddFooter>&amp;C&amp;"Times New Roman,обычный"&amp;9&amp;P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F40" sqref="F40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181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28.5" customHeight="1">
      <c r="A8" s="85" t="s">
        <v>8</v>
      </c>
      <c r="B8" s="208" t="s">
        <v>182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0">
        <f>164.8/100</f>
        <v>1.6480000000000001</v>
      </c>
      <c r="F16" s="221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96">
        <f>E16*E17</f>
        <v>21.918400000000002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4.9000000000000004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36">
        <f>E18*E19</f>
        <v>2.83073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1.421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4.9000000000000004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37">
        <f>E21*E22</f>
        <v>0.83104000000000011</v>
      </c>
    </row>
    <row r="23" spans="1:7" s="69" customFormat="1">
      <c r="A23" s="90" t="s">
        <v>27</v>
      </c>
      <c r="B23" s="91" t="s">
        <v>131</v>
      </c>
      <c r="C23" s="91" t="s">
        <v>135</v>
      </c>
      <c r="D23" s="92" t="s">
        <v>122</v>
      </c>
      <c r="E23" s="222">
        <f>330/10</f>
        <v>33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1.6476</v>
      </c>
      <c r="F24" s="136">
        <f>E23*E24</f>
        <v>54.370799999999996</v>
      </c>
    </row>
    <row r="25" spans="1:7" s="74" customFormat="1" outlineLevel="1">
      <c r="A25" s="101" t="s">
        <v>104</v>
      </c>
      <c r="B25" s="102">
        <v>64614</v>
      </c>
      <c r="C25" s="103" t="s">
        <v>132</v>
      </c>
      <c r="D25" s="102" t="s">
        <v>133</v>
      </c>
      <c r="E25" s="104">
        <v>0.14219999999999999</v>
      </c>
      <c r="F25" s="138">
        <f>E23*E25</f>
        <v>4.6925999999999997</v>
      </c>
    </row>
    <row r="26" spans="1:7" s="74" customFormat="1" outlineLevel="1">
      <c r="A26" s="105" t="s">
        <v>105</v>
      </c>
      <c r="B26" s="106" t="s">
        <v>123</v>
      </c>
      <c r="C26" s="107" t="s">
        <v>136</v>
      </c>
      <c r="D26" s="106" t="s">
        <v>25</v>
      </c>
      <c r="E26" s="108">
        <v>0.79979999999999996</v>
      </c>
      <c r="F26" s="141">
        <f>E23*E26</f>
        <v>26.3934</v>
      </c>
    </row>
    <row r="27" spans="1:7" s="69" customFormat="1" ht="26.4">
      <c r="A27" s="90" t="s">
        <v>28</v>
      </c>
      <c r="B27" s="91" t="s">
        <v>119</v>
      </c>
      <c r="C27" s="91" t="s">
        <v>126</v>
      </c>
      <c r="D27" s="92" t="s">
        <v>1</v>
      </c>
      <c r="E27" s="222">
        <f>247.65/100</f>
        <v>2.4765000000000001</v>
      </c>
      <c r="F27" s="223"/>
      <c r="G27" s="67"/>
    </row>
    <row r="28" spans="1:7" s="68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36">
        <f>E27*E28</f>
        <v>79.19847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1.1639550000000001</v>
      </c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284.79750000000001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3.1203900000000003E-2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3.1203900000000002E-3</v>
      </c>
    </row>
    <row r="33" spans="1:7" s="73" customFormat="1" outlineLevel="1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7.4295E-2</v>
      </c>
    </row>
    <row r="34" spans="1:7" s="74" customFormat="1" outlineLevel="1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0.11713845000000001</v>
      </c>
    </row>
    <row r="35" spans="1:7" s="74" customFormat="1" ht="13.8" outlineLevel="1" thickBot="1">
      <c r="A35" s="209"/>
      <c r="B35" s="210"/>
      <c r="C35" s="210"/>
      <c r="D35" s="210"/>
      <c r="E35" s="210"/>
      <c r="F35" s="211"/>
    </row>
    <row r="36" spans="1:7" s="74" customFormat="1" ht="13.5" customHeight="1" outlineLevel="1" thickTop="1">
      <c r="A36" s="212" t="s">
        <v>34</v>
      </c>
      <c r="B36" s="213"/>
      <c r="C36" s="213"/>
      <c r="D36" s="109"/>
      <c r="E36" s="110"/>
      <c r="F36" s="111"/>
    </row>
    <row r="37" spans="1:7" s="74" customFormat="1" outlineLevel="1">
      <c r="A37" s="214"/>
      <c r="B37" s="215"/>
      <c r="C37" s="215"/>
      <c r="D37" s="215"/>
      <c r="E37" s="215"/>
      <c r="F37" s="216"/>
    </row>
    <row r="38" spans="1:7" s="74" customFormat="1" outlineLevel="1">
      <c r="A38" s="112"/>
      <c r="B38" s="113"/>
      <c r="C38" s="114" t="s">
        <v>35</v>
      </c>
      <c r="D38" s="115"/>
      <c r="E38" s="116"/>
      <c r="F38" s="117"/>
    </row>
    <row r="39" spans="1:7" s="69" customFormat="1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32">
        <f>F17+F19+F24+F28</f>
        <v>158.3184</v>
      </c>
      <c r="G39" s="67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2018)&amp;C&amp;P&amp;R160060210</oddHeader>
    <oddFooter>&amp;CСтраниц -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332031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5" customHeight="1">
      <c r="A2" s="238" t="str">
        <f>[18]bv_abc4!B2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33" customHeight="1">
      <c r="A4" s="239" t="str">
        <f>[18]bv_abc4!B8</f>
        <v>ВОССТАНОВЛЕНИЕ ТЕПЛОИЗОЛЯЦИИ ТЕПЛОВЫХ СЕТЕЙ ПО АДРЕСУ: АСАЛАБОД КУЧАСИ КИРИШ 6-4 ЧАПГА ИХК-1 ДАН ИХК-4 ГАЧА (Д-159 ММ L-330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[18]bv_abc4!F39</f>
        <v>158.3184</v>
      </c>
    </row>
    <row r="18" spans="1:4">
      <c r="A18" s="58"/>
      <c r="B18" s="59" t="s">
        <v>42</v>
      </c>
      <c r="C18" s="59" t="s">
        <v>21</v>
      </c>
      <c r="D18" s="188">
        <f>D17</f>
        <v>158.3184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[18]bv_abc4!F20+[18]bv_abc4!F22</f>
        <v>2.25204</v>
      </c>
    </row>
    <row r="22" spans="1:4">
      <c r="A22" s="80" t="s">
        <v>24</v>
      </c>
      <c r="B22" s="81" t="s">
        <v>134</v>
      </c>
      <c r="C22" s="82" t="s">
        <v>22</v>
      </c>
      <c r="D22" s="122">
        <f>[18]bv_abc4!F29</f>
        <v>1.1639550000000001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23">
        <f>[18]bv_abc4!F25</f>
        <v>4.6925999999999997</v>
      </c>
    </row>
    <row r="27" spans="1:4">
      <c r="A27" s="80" t="s">
        <v>24</v>
      </c>
      <c r="B27" s="81" t="s">
        <v>117</v>
      </c>
      <c r="C27" s="82" t="s">
        <v>96</v>
      </c>
      <c r="D27" s="123">
        <f>[18]bv_abc4!F30</f>
        <v>284.79750000000001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[18]bv_abc4!F31</f>
        <v>3.1203900000000003E-2</v>
      </c>
    </row>
    <row r="29" spans="1:4">
      <c r="A29" s="80" t="s">
        <v>27</v>
      </c>
      <c r="B29" s="81" t="s">
        <v>113</v>
      </c>
      <c r="C29" s="82" t="s">
        <v>23</v>
      </c>
      <c r="D29" s="123">
        <f>[18]bv_abc4!F32</f>
        <v>3.1203900000000002E-3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[18]bv_abc4!F33</f>
        <v>7.4295E-2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[18]bv_abc4!F34</f>
        <v>0.11713845000000001</v>
      </c>
    </row>
    <row r="32" spans="1:4">
      <c r="A32" s="80" t="s">
        <v>30</v>
      </c>
      <c r="B32" s="81" t="s">
        <v>136</v>
      </c>
      <c r="C32" s="82" t="s">
        <v>25</v>
      </c>
      <c r="D32" s="123">
        <f>[18]bv_abc4!F26</f>
        <v>26.3934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Roman,обычный"&amp;9Э160060210</oddHeader>
    <oddFooter>&amp;C&amp;"Times New Roman,обычный"&amp;9&amp;P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zoomScaleNormal="100" workbookViewId="0">
      <selection activeCell="E16" sqref="E16:F16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3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183</v>
      </c>
      <c r="D5" s="263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>
      <c r="A8" s="85" t="s">
        <v>8</v>
      </c>
      <c r="B8" s="208" t="s">
        <v>184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2">
        <f>522.9/100</f>
        <v>5.2290000000000001</v>
      </c>
      <c r="F16" s="223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136">
        <f>E16*E17</f>
        <v>69.545700000000011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14.4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95">
        <f>E18*E19</f>
        <v>8.3188800000000001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4.1760000000000002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14.4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96">
        <f>E21*E22</f>
        <v>2.44224</v>
      </c>
    </row>
    <row r="23" spans="1:7" s="69" customFormat="1">
      <c r="A23" s="90" t="s">
        <v>27</v>
      </c>
      <c r="B23" s="91" t="s">
        <v>131</v>
      </c>
      <c r="C23" s="91" t="s">
        <v>185</v>
      </c>
      <c r="D23" s="92" t="s">
        <v>122</v>
      </c>
      <c r="E23" s="222">
        <v>61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2.8288000000000002</v>
      </c>
      <c r="F24" s="197">
        <f>E23*E24</f>
        <v>172.55680000000001</v>
      </c>
    </row>
    <row r="25" spans="1:7" s="74" customFormat="1" outlineLevel="1">
      <c r="A25" s="101" t="s">
        <v>104</v>
      </c>
      <c r="B25" s="102" t="s">
        <v>149</v>
      </c>
      <c r="C25" s="103" t="s">
        <v>150</v>
      </c>
      <c r="D25" s="102" t="s">
        <v>151</v>
      </c>
      <c r="E25" s="104">
        <v>11.58</v>
      </c>
      <c r="F25" s="198">
        <f>E23*E25</f>
        <v>706.38</v>
      </c>
    </row>
    <row r="26" spans="1:7" s="74" customFormat="1" outlineLevel="1">
      <c r="A26" s="105" t="s">
        <v>105</v>
      </c>
      <c r="B26" s="106" t="s">
        <v>123</v>
      </c>
      <c r="C26" s="107" t="s">
        <v>143</v>
      </c>
      <c r="D26" s="106" t="s">
        <v>25</v>
      </c>
      <c r="E26" s="108">
        <v>1.258</v>
      </c>
      <c r="F26" s="199">
        <f>E23*E26</f>
        <v>76.738</v>
      </c>
    </row>
    <row r="27" spans="1:7" s="74" customFormat="1" ht="26.4" outlineLevel="1">
      <c r="A27" s="90" t="s">
        <v>28</v>
      </c>
      <c r="B27" s="91" t="s">
        <v>119</v>
      </c>
      <c r="C27" s="91" t="s">
        <v>126</v>
      </c>
      <c r="D27" s="92" t="s">
        <v>1</v>
      </c>
      <c r="E27" s="220">
        <f>676.14/100</f>
        <v>6.7614000000000001</v>
      </c>
      <c r="F27" s="221"/>
    </row>
    <row r="28" spans="1:7" s="74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95">
        <f>E27*E28</f>
        <v>216.22957200000002</v>
      </c>
    </row>
    <row r="29" spans="1:7" s="74" customFormat="1" ht="13.5" customHeight="1" outlineLevel="1">
      <c r="A29" s="97" t="s">
        <v>106</v>
      </c>
      <c r="B29" s="98">
        <v>2509</v>
      </c>
      <c r="C29" s="99" t="s">
        <v>134</v>
      </c>
      <c r="D29" s="98" t="s">
        <v>22</v>
      </c>
      <c r="E29" s="100">
        <v>0.47</v>
      </c>
      <c r="F29" s="196">
        <f>E27*E29</f>
        <v>3.1778580000000001</v>
      </c>
      <c r="G29" s="73"/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777.56100000000004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8.5193640000000001E-2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8.5193639999999998E-3</v>
      </c>
    </row>
    <row r="33" spans="1:6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0.20284199999999999</v>
      </c>
    </row>
    <row r="34" spans="1:6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0.31981422000000004</v>
      </c>
    </row>
    <row r="35" spans="1:6" ht="13.8" thickBot="1">
      <c r="A35" s="209"/>
      <c r="B35" s="210"/>
      <c r="C35" s="210"/>
      <c r="D35" s="210"/>
      <c r="E35" s="210"/>
      <c r="F35" s="211"/>
    </row>
    <row r="36" spans="1:6" ht="13.8" thickTop="1">
      <c r="A36" s="212" t="s">
        <v>34</v>
      </c>
      <c r="B36" s="213"/>
      <c r="C36" s="213"/>
      <c r="D36" s="109"/>
      <c r="E36" s="110"/>
      <c r="F36" s="111"/>
    </row>
    <row r="37" spans="1:6">
      <c r="A37" s="214"/>
      <c r="B37" s="215"/>
      <c r="C37" s="215"/>
      <c r="D37" s="215"/>
      <c r="E37" s="215"/>
      <c r="F37" s="216"/>
    </row>
    <row r="38" spans="1:6">
      <c r="A38" s="112"/>
      <c r="B38" s="113"/>
      <c r="C38" s="114" t="s">
        <v>35</v>
      </c>
      <c r="D38" s="115"/>
      <c r="E38" s="116"/>
      <c r="F38" s="117"/>
    </row>
    <row r="39" spans="1:6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32">
        <f>F17+F19+F24+F28</f>
        <v>466.65095200000007</v>
      </c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2018)&amp;C&amp;P&amp;R160080010</oddHeader>
    <oddFooter>&amp;CСтраниц -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10937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4.25" customHeight="1">
      <c r="A2" s="238" t="str">
        <f>[1]bv_abc4!B2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4.75" customHeight="1">
      <c r="A4" s="238" t="str">
        <f>[1]bv_abc4!B8</f>
        <v xml:space="preserve"> ВОССТАНОВЛЕНИЕ ТЕПЛОИЗОЛЯЦИИ ТЕПЛОВЫХ СЕТЕЙ ПО АДРЕСУ:АВИАСОЗЛАР-2 КИРИШ 1-6 ИХК-12 ДАН ИХК-14 ГАЧА  (Д-108 ММ L-286 П.М.)</v>
      </c>
      <c r="B4" s="238"/>
      <c r="C4" s="238"/>
      <c r="D4" s="238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64"/>
      <c r="B10" s="264"/>
      <c r="C10" s="264"/>
      <c r="D10" s="264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3">
        <f>[1]bv_abc4!F39</f>
        <v>94.442160999999999</v>
      </c>
    </row>
    <row r="18" spans="1:4">
      <c r="A18" s="58"/>
      <c r="B18" s="59" t="s">
        <v>42</v>
      </c>
      <c r="C18" s="59" t="s">
        <v>21</v>
      </c>
      <c r="D18" s="184">
        <f>D17</f>
        <v>94.442160999999999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85">
        <f>[1]bv_abc4!F20+[1]bv_abc4!F22</f>
        <v>1.0249079999999999</v>
      </c>
    </row>
    <row r="22" spans="1:4">
      <c r="A22" s="80" t="s">
        <v>24</v>
      </c>
      <c r="B22" s="81" t="s">
        <v>134</v>
      </c>
      <c r="C22" s="82" t="s">
        <v>22</v>
      </c>
      <c r="D22" s="185">
        <f>[1]bv_abc4!F29</f>
        <v>0.70908900000000008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86">
        <f>[1]bv_abc4!F25</f>
        <v>2.9343599999999999</v>
      </c>
    </row>
    <row r="27" spans="1:4">
      <c r="A27" s="80" t="s">
        <v>24</v>
      </c>
      <c r="B27" s="81" t="s">
        <v>117</v>
      </c>
      <c r="C27" s="82" t="s">
        <v>96</v>
      </c>
      <c r="D27" s="186">
        <f>[1]bv_abc4!F30</f>
        <v>173.50050000000002</v>
      </c>
    </row>
    <row r="28" spans="1:4" ht="26.4">
      <c r="A28" s="80" t="s">
        <v>26</v>
      </c>
      <c r="B28" s="81" t="s">
        <v>115</v>
      </c>
      <c r="C28" s="82" t="s">
        <v>23</v>
      </c>
      <c r="D28" s="186">
        <f>[1]bv_abc4!F31</f>
        <v>1.9009620000000001E-2</v>
      </c>
    </row>
    <row r="29" spans="1:4">
      <c r="A29" s="80" t="s">
        <v>27</v>
      </c>
      <c r="B29" s="81" t="s">
        <v>113</v>
      </c>
      <c r="C29" s="82" t="s">
        <v>23</v>
      </c>
      <c r="D29" s="186">
        <f>[1]bv_abc4!F32</f>
        <v>1.9009620000000002E-3</v>
      </c>
    </row>
    <row r="30" spans="1:4" ht="26.4">
      <c r="A30" s="80" t="s">
        <v>28</v>
      </c>
      <c r="B30" s="81" t="s">
        <v>111</v>
      </c>
      <c r="C30" s="82" t="s">
        <v>23</v>
      </c>
      <c r="D30" s="186">
        <f>[1]bv_abc4!F33</f>
        <v>4.5261000000000003E-2</v>
      </c>
    </row>
    <row r="31" spans="1:4" ht="26.4">
      <c r="A31" s="80" t="s">
        <v>29</v>
      </c>
      <c r="B31" s="81" t="s">
        <v>109</v>
      </c>
      <c r="C31" s="82" t="s">
        <v>23</v>
      </c>
      <c r="D31" s="186">
        <f>[1]bv_abc4!F34</f>
        <v>7.1361510000000003E-2</v>
      </c>
    </row>
    <row r="32" spans="1:4">
      <c r="A32" s="80" t="s">
        <v>30</v>
      </c>
      <c r="B32" s="81" t="s">
        <v>143</v>
      </c>
      <c r="C32" s="82" t="s">
        <v>25</v>
      </c>
      <c r="D32" s="186">
        <f>[1]bv_abc4!F26</f>
        <v>11.897600000000001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160060020</oddHeader>
    <oddFooter>&amp;C&amp;"Times New Roman,обычный"&amp;9&amp;P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4"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441406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6.5" customHeight="1">
      <c r="A2" s="238" t="str">
        <f>[19]bv_abc4!B2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2.2" customHeight="1">
      <c r="A4" s="238" t="str">
        <f>[19]bv_abc4!B8</f>
        <v xml:space="preserve"> ВОССТАНОВЛЕНИЕ ТЕПЛОИЗОЛЯЦИИ ТЕПЛОВЫХ СЕТЕЙ ПО АДРЕСУ: М-В Ц-10 ВВ М-6-37А ОТ ПУ ДО ТК-12  (Д-273 ММ L-610 П.М.)</v>
      </c>
      <c r="B4" s="238"/>
      <c r="C4" s="238"/>
      <c r="D4" s="238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[19]bv_abc4!F39</f>
        <v>466.65095200000007</v>
      </c>
    </row>
    <row r="18" spans="1:4">
      <c r="A18" s="58"/>
      <c r="B18" s="59" t="s">
        <v>42</v>
      </c>
      <c r="C18" s="59" t="s">
        <v>21</v>
      </c>
      <c r="D18" s="188">
        <f>D17</f>
        <v>466.65095200000007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200" t="s">
        <v>18</v>
      </c>
      <c r="B21" s="201" t="s">
        <v>121</v>
      </c>
      <c r="C21" s="202" t="s">
        <v>22</v>
      </c>
      <c r="D21" s="122">
        <f>[19]bv_abc4!F20+[19]bv_abc4!F22</f>
        <v>6.6182400000000001</v>
      </c>
    </row>
    <row r="22" spans="1:4">
      <c r="A22" s="200" t="s">
        <v>24</v>
      </c>
      <c r="B22" s="81" t="s">
        <v>134</v>
      </c>
      <c r="C22" s="202" t="s">
        <v>22</v>
      </c>
      <c r="D22" s="122">
        <f>[19]bv_abc4!F29</f>
        <v>3.1778580000000001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150</v>
      </c>
      <c r="C26" s="82" t="s">
        <v>151</v>
      </c>
      <c r="D26" s="123">
        <f>[19]bv_abc4!F25</f>
        <v>706.38</v>
      </c>
    </row>
    <row r="27" spans="1:4">
      <c r="A27" s="80" t="s">
        <v>24</v>
      </c>
      <c r="B27" s="81" t="s">
        <v>117</v>
      </c>
      <c r="C27" s="82" t="s">
        <v>96</v>
      </c>
      <c r="D27" s="123">
        <f>[19]bv_abc4!F30</f>
        <v>777.56100000000004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[19]bv_abc4!F31</f>
        <v>8.5193640000000001E-2</v>
      </c>
    </row>
    <row r="29" spans="1:4">
      <c r="A29" s="80" t="s">
        <v>27</v>
      </c>
      <c r="B29" s="81" t="s">
        <v>113</v>
      </c>
      <c r="C29" s="82" t="s">
        <v>23</v>
      </c>
      <c r="D29" s="123">
        <f>[19]bv_abc4!F32</f>
        <v>8.5193639999999998E-3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[19]bv_abc4!F33</f>
        <v>0.20284199999999999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[19]bv_abc4!F34</f>
        <v>0.31981422000000004</v>
      </c>
    </row>
    <row r="32" spans="1:4">
      <c r="A32" s="80" t="s">
        <v>30</v>
      </c>
      <c r="B32" s="81" t="s">
        <v>143</v>
      </c>
      <c r="C32" s="82" t="s">
        <v>25</v>
      </c>
      <c r="D32" s="123">
        <f>[19]bv_abc4!F26</f>
        <v>76.738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160080010</oddHeader>
    <oddFooter>&amp;C&amp;"Times New Roman,обычный"&amp;9&amp;P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K25" sqref="K25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61" t="s">
        <v>137</v>
      </c>
      <c r="C2" s="261"/>
      <c r="D2" s="261"/>
      <c r="E2" s="261"/>
      <c r="F2" s="261"/>
      <c r="G2" s="61"/>
    </row>
    <row r="3" spans="1:7" s="69" customFormat="1">
      <c r="A3" s="63"/>
      <c r="B3" s="262" t="s">
        <v>5</v>
      </c>
      <c r="C3" s="262"/>
      <c r="D3" s="262"/>
      <c r="E3" s="262"/>
      <c r="F3" s="262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186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17.25" customHeight="1">
      <c r="A8" s="85" t="s">
        <v>8</v>
      </c>
      <c r="B8" s="261" t="s">
        <v>187</v>
      </c>
      <c r="C8" s="261"/>
      <c r="D8" s="261"/>
      <c r="E8" s="261"/>
      <c r="F8" s="261"/>
      <c r="G8" s="61"/>
    </row>
    <row r="9" spans="1:7" s="69" customFormat="1" ht="12.75" customHeight="1">
      <c r="A9" s="63"/>
      <c r="B9" s="262" t="s">
        <v>9</v>
      </c>
      <c r="C9" s="262"/>
      <c r="D9" s="262"/>
      <c r="E9" s="262"/>
      <c r="F9" s="262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60"/>
      <c r="G12" s="65"/>
    </row>
    <row r="13" spans="1:7" s="70" customFormat="1" ht="34.5" customHeight="1">
      <c r="A13" s="259"/>
      <c r="B13" s="259"/>
      <c r="C13" s="259"/>
      <c r="D13" s="259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52"/>
      <c r="B15" s="253"/>
      <c r="C15" s="253"/>
      <c r="D15" s="253"/>
      <c r="E15" s="253"/>
      <c r="F15" s="254"/>
    </row>
    <row r="16" spans="1:7" s="69" customFormat="1">
      <c r="A16" s="146" t="s">
        <v>18</v>
      </c>
      <c r="B16" s="147" t="s">
        <v>100</v>
      </c>
      <c r="C16" s="147" t="s">
        <v>101</v>
      </c>
      <c r="D16" s="148" t="s">
        <v>1</v>
      </c>
      <c r="E16" s="255">
        <f>68.77/100</f>
        <v>0.68769999999999998</v>
      </c>
      <c r="F16" s="256"/>
      <c r="G16" s="67"/>
    </row>
    <row r="17" spans="1:7" s="68" customFormat="1" outlineLevel="1">
      <c r="A17" s="149" t="s">
        <v>19</v>
      </c>
      <c r="B17" s="150" t="s">
        <v>18</v>
      </c>
      <c r="C17" s="151" t="s">
        <v>20</v>
      </c>
      <c r="D17" s="150" t="s">
        <v>21</v>
      </c>
      <c r="E17" s="152">
        <v>13.3</v>
      </c>
      <c r="F17" s="153">
        <f>E16*E17</f>
        <v>9.1464099999999995</v>
      </c>
    </row>
    <row r="18" spans="1:7" s="69" customFormat="1" ht="26.4">
      <c r="A18" s="146" t="s">
        <v>24</v>
      </c>
      <c r="B18" s="147" t="s">
        <v>98</v>
      </c>
      <c r="C18" s="147" t="s">
        <v>99</v>
      </c>
      <c r="D18" s="148" t="s">
        <v>23</v>
      </c>
      <c r="E18" s="257">
        <v>1.95</v>
      </c>
      <c r="F18" s="258"/>
      <c r="G18" s="67"/>
    </row>
    <row r="19" spans="1:7" s="68" customFormat="1" outlineLevel="1">
      <c r="A19" s="149" t="s">
        <v>102</v>
      </c>
      <c r="B19" s="150" t="s">
        <v>18</v>
      </c>
      <c r="C19" s="151" t="s">
        <v>20</v>
      </c>
      <c r="D19" s="150" t="s">
        <v>21</v>
      </c>
      <c r="E19" s="152">
        <v>0.57769999999999999</v>
      </c>
      <c r="F19" s="153">
        <f>E18*E19</f>
        <v>1.1265149999999999</v>
      </c>
    </row>
    <row r="20" spans="1:7" s="131" customFormat="1" outlineLevel="1">
      <c r="A20" s="126" t="s">
        <v>103</v>
      </c>
      <c r="B20" s="127" t="s">
        <v>120</v>
      </c>
      <c r="C20" s="128" t="s">
        <v>121</v>
      </c>
      <c r="D20" s="127" t="s">
        <v>22</v>
      </c>
      <c r="E20" s="129">
        <v>0.28999999999999998</v>
      </c>
      <c r="F20" s="129">
        <f>E18*E20</f>
        <v>0.5655</v>
      </c>
    </row>
    <row r="21" spans="1:7" s="69" customFormat="1">
      <c r="A21" s="146" t="s">
        <v>26</v>
      </c>
      <c r="B21" s="147" t="s">
        <v>125</v>
      </c>
      <c r="C21" s="147" t="s">
        <v>124</v>
      </c>
      <c r="D21" s="148" t="s">
        <v>23</v>
      </c>
      <c r="E21" s="257">
        <v>1.95</v>
      </c>
      <c r="F21" s="258"/>
      <c r="G21" s="67"/>
    </row>
    <row r="22" spans="1:7" s="131" customFormat="1" outlineLevel="1">
      <c r="A22" s="126" t="s">
        <v>97</v>
      </c>
      <c r="B22" s="127" t="s">
        <v>120</v>
      </c>
      <c r="C22" s="128" t="s">
        <v>121</v>
      </c>
      <c r="D22" s="127" t="s">
        <v>22</v>
      </c>
      <c r="E22" s="129">
        <v>0.1696</v>
      </c>
      <c r="F22" s="129">
        <f>E21*E22</f>
        <v>0.33072000000000001</v>
      </c>
    </row>
    <row r="23" spans="1:7" s="69" customFormat="1">
      <c r="A23" s="146" t="s">
        <v>27</v>
      </c>
      <c r="B23" s="147" t="s">
        <v>131</v>
      </c>
      <c r="C23" s="147" t="s">
        <v>148</v>
      </c>
      <c r="D23" s="148" t="s">
        <v>122</v>
      </c>
      <c r="E23" s="257">
        <v>10</v>
      </c>
      <c r="F23" s="258"/>
      <c r="G23" s="67"/>
    </row>
    <row r="24" spans="1:7" s="68" customFormat="1" outlineLevel="1">
      <c r="A24" s="149" t="s">
        <v>31</v>
      </c>
      <c r="B24" s="150" t="s">
        <v>18</v>
      </c>
      <c r="C24" s="151" t="s">
        <v>20</v>
      </c>
      <c r="D24" s="150" t="s">
        <v>21</v>
      </c>
      <c r="E24" s="152">
        <v>2.2692999999999999</v>
      </c>
      <c r="F24" s="165">
        <f>E23*E24</f>
        <v>22.692999999999998</v>
      </c>
    </row>
    <row r="25" spans="1:7" s="159" customFormat="1" outlineLevel="1">
      <c r="A25" s="154" t="s">
        <v>104</v>
      </c>
      <c r="B25" s="155" t="s">
        <v>149</v>
      </c>
      <c r="C25" s="156" t="s">
        <v>150</v>
      </c>
      <c r="D25" s="155" t="s">
        <v>151</v>
      </c>
      <c r="E25" s="157">
        <v>9.89</v>
      </c>
      <c r="F25" s="203">
        <f>E23*E25</f>
        <v>98.9</v>
      </c>
    </row>
    <row r="26" spans="1:7" s="159" customFormat="1" outlineLevel="1">
      <c r="A26" s="160" t="s">
        <v>105</v>
      </c>
      <c r="B26" s="161" t="s">
        <v>123</v>
      </c>
      <c r="C26" s="162" t="s">
        <v>143</v>
      </c>
      <c r="D26" s="161" t="s">
        <v>25</v>
      </c>
      <c r="E26" s="163">
        <v>1.0409999999999999</v>
      </c>
      <c r="F26" s="191">
        <f>E23*E26</f>
        <v>10.41</v>
      </c>
    </row>
    <row r="27" spans="1:7" s="69" customFormat="1" ht="26.4">
      <c r="A27" s="146" t="s">
        <v>28</v>
      </c>
      <c r="B27" s="147" t="s">
        <v>119</v>
      </c>
      <c r="C27" s="147" t="s">
        <v>126</v>
      </c>
      <c r="D27" s="148" t="s">
        <v>1</v>
      </c>
      <c r="E27" s="255">
        <f>93.89/100</f>
        <v>0.93889999999999996</v>
      </c>
      <c r="F27" s="256"/>
      <c r="G27" s="67"/>
    </row>
    <row r="28" spans="1:7" s="68" customFormat="1" outlineLevel="1">
      <c r="A28" s="149" t="s">
        <v>94</v>
      </c>
      <c r="B28" s="150" t="s">
        <v>18</v>
      </c>
      <c r="C28" s="151" t="s">
        <v>20</v>
      </c>
      <c r="D28" s="150" t="s">
        <v>21</v>
      </c>
      <c r="E28" s="152">
        <v>31.98</v>
      </c>
      <c r="F28" s="165">
        <f>E27*E28</f>
        <v>30.026021999999998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0.44128299999999998</v>
      </c>
    </row>
    <row r="30" spans="1:7" s="159" customFormat="1" outlineLevel="1">
      <c r="A30" s="154" t="s">
        <v>107</v>
      </c>
      <c r="B30" s="155" t="s">
        <v>118</v>
      </c>
      <c r="C30" s="156" t="s">
        <v>117</v>
      </c>
      <c r="D30" s="155" t="s">
        <v>96</v>
      </c>
      <c r="E30" s="157">
        <v>115</v>
      </c>
      <c r="F30" s="167">
        <f>E27*E30</f>
        <v>107.9735</v>
      </c>
    </row>
    <row r="31" spans="1:7" s="159" customFormat="1" outlineLevel="1">
      <c r="A31" s="160" t="s">
        <v>127</v>
      </c>
      <c r="B31" s="161" t="s">
        <v>116</v>
      </c>
      <c r="C31" s="162" t="s">
        <v>115</v>
      </c>
      <c r="D31" s="161" t="s">
        <v>23</v>
      </c>
      <c r="E31" s="163">
        <v>1.26E-2</v>
      </c>
      <c r="F31" s="164">
        <f>E27*E31</f>
        <v>1.1830139999999999E-2</v>
      </c>
    </row>
    <row r="32" spans="1:7" s="159" customFormat="1" outlineLevel="1">
      <c r="A32" s="160" t="s">
        <v>128</v>
      </c>
      <c r="B32" s="161" t="s">
        <v>114</v>
      </c>
      <c r="C32" s="162" t="s">
        <v>113</v>
      </c>
      <c r="D32" s="161" t="s">
        <v>23</v>
      </c>
      <c r="E32" s="163">
        <v>1.2600000000000001E-3</v>
      </c>
      <c r="F32" s="164">
        <f>E27*E32</f>
        <v>1.183014E-3</v>
      </c>
    </row>
    <row r="33" spans="1:7" s="159" customFormat="1" outlineLevel="1">
      <c r="A33" s="160" t="s">
        <v>129</v>
      </c>
      <c r="B33" s="161" t="s">
        <v>112</v>
      </c>
      <c r="C33" s="162" t="s">
        <v>111</v>
      </c>
      <c r="D33" s="161" t="s">
        <v>23</v>
      </c>
      <c r="E33" s="163">
        <v>0.03</v>
      </c>
      <c r="F33" s="164">
        <f>E27*E33</f>
        <v>2.8166999999999998E-2</v>
      </c>
    </row>
    <row r="34" spans="1:7" s="159" customFormat="1" outlineLevel="1">
      <c r="A34" s="160" t="s">
        <v>130</v>
      </c>
      <c r="B34" s="161" t="s">
        <v>108</v>
      </c>
      <c r="C34" s="162" t="s">
        <v>109</v>
      </c>
      <c r="D34" s="161" t="s">
        <v>23</v>
      </c>
      <c r="E34" s="163">
        <v>4.7300000000000002E-2</v>
      </c>
      <c r="F34" s="164">
        <f>E27*E34</f>
        <v>4.440997E-2</v>
      </c>
    </row>
    <row r="35" spans="1:7" s="69" customFormat="1" ht="13.8" thickBot="1">
      <c r="A35" s="244"/>
      <c r="B35" s="245"/>
      <c r="C35" s="245"/>
      <c r="D35" s="245"/>
      <c r="E35" s="245"/>
      <c r="F35" s="246"/>
      <c r="G35" s="61"/>
    </row>
    <row r="36" spans="1:7" s="69" customFormat="1" ht="13.5" customHeight="1" thickTop="1">
      <c r="A36" s="247" t="s">
        <v>34</v>
      </c>
      <c r="B36" s="248"/>
      <c r="C36" s="248"/>
      <c r="D36" s="169"/>
      <c r="E36" s="170"/>
      <c r="F36" s="171"/>
      <c r="G36" s="67"/>
    </row>
    <row r="37" spans="1:7" s="69" customFormat="1">
      <c r="A37" s="249"/>
      <c r="B37" s="250"/>
      <c r="C37" s="250"/>
      <c r="D37" s="250"/>
      <c r="E37" s="250"/>
      <c r="F37" s="251"/>
      <c r="G37" s="61"/>
    </row>
    <row r="38" spans="1:7" s="69" customFormat="1">
      <c r="A38" s="172"/>
      <c r="B38" s="173"/>
      <c r="C38" s="174" t="s">
        <v>35</v>
      </c>
      <c r="D38" s="175"/>
      <c r="E38" s="176"/>
      <c r="F38" s="177"/>
      <c r="G38" s="61"/>
    </row>
    <row r="39" spans="1:7" s="69" customFormat="1">
      <c r="A39" s="178" t="s">
        <v>18</v>
      </c>
      <c r="B39" s="179" t="s">
        <v>18</v>
      </c>
      <c r="C39" s="179" t="s">
        <v>20</v>
      </c>
      <c r="D39" s="180" t="s">
        <v>21</v>
      </c>
      <c r="E39" s="181"/>
      <c r="F39" s="190">
        <f>F17+F19+F24+F28</f>
        <v>62.991946999999996</v>
      </c>
      <c r="G39" s="6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2018)&amp;C&amp;P&amp;R160080020</oddHeader>
    <oddFooter>&amp;CСтраниц -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10937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6.5" customHeight="1">
      <c r="A2" s="238" t="str">
        <f>[20]bv_abc4!B2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4" customHeight="1">
      <c r="A4" s="238" t="str">
        <f>[20]bv_abc4!B8</f>
        <v>ВОССТАНОВЛЕНИЕ ТЕПЛОИЗОЛЯЦИИ ТЕПЛОВЫХ СЕТЕЙ ПО АДРЕСУ:М-В Ц-10 ВВ М-6-37А ОТ ТК-6 ДО ТК-12  (Д-219 ММ L-100 П.М.)</v>
      </c>
      <c r="B4" s="238"/>
      <c r="C4" s="238"/>
      <c r="D4" s="238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64"/>
      <c r="B10" s="264"/>
      <c r="C10" s="264"/>
      <c r="D10" s="264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[20]bv_abc4!F39</f>
        <v>62.991946999999996</v>
      </c>
    </row>
    <row r="18" spans="1:4">
      <c r="A18" s="58"/>
      <c r="B18" s="59" t="s">
        <v>42</v>
      </c>
      <c r="C18" s="59" t="s">
        <v>21</v>
      </c>
      <c r="D18" s="188">
        <f>D17</f>
        <v>62.991946999999996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[20]bv_abc4!F20+[20]bv_abc4!F22</f>
        <v>0.89622000000000002</v>
      </c>
    </row>
    <row r="22" spans="1:4">
      <c r="A22" s="80" t="s">
        <v>24</v>
      </c>
      <c r="B22" s="81" t="s">
        <v>134</v>
      </c>
      <c r="C22" s="82" t="s">
        <v>22</v>
      </c>
      <c r="D22" s="122">
        <f>[20]bv_abc4!F29</f>
        <v>0.44128299999999998</v>
      </c>
    </row>
    <row r="23" spans="1:4" ht="12" customHeight="1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150</v>
      </c>
      <c r="C26" s="82" t="s">
        <v>151</v>
      </c>
      <c r="D26" s="123">
        <f>[20]bv_abc4!F25</f>
        <v>98.9</v>
      </c>
    </row>
    <row r="27" spans="1:4">
      <c r="A27" s="80" t="s">
        <v>24</v>
      </c>
      <c r="B27" s="81" t="s">
        <v>117</v>
      </c>
      <c r="C27" s="82" t="s">
        <v>96</v>
      </c>
      <c r="D27" s="123">
        <f>[20]bv_abc4!F30</f>
        <v>107.9735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[20]bv_abc4!F31</f>
        <v>1.1830139999999999E-2</v>
      </c>
    </row>
    <row r="29" spans="1:4">
      <c r="A29" s="80" t="s">
        <v>27</v>
      </c>
      <c r="B29" s="81" t="s">
        <v>113</v>
      </c>
      <c r="C29" s="82" t="s">
        <v>23</v>
      </c>
      <c r="D29" s="123">
        <f>[20]bv_abc4!F32</f>
        <v>1.183014E-3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[20]bv_abc4!F33</f>
        <v>2.8166999999999998E-2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[20]bv_abc4!F34</f>
        <v>4.440997E-2</v>
      </c>
    </row>
    <row r="32" spans="1:4">
      <c r="A32" s="80" t="s">
        <v>30</v>
      </c>
      <c r="B32" s="81" t="s">
        <v>143</v>
      </c>
      <c r="C32" s="82" t="s">
        <v>25</v>
      </c>
      <c r="D32" s="123">
        <f>[20]bv_abc4!F26</f>
        <v>10.41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160080020</oddHeader>
    <oddFooter>&amp;C&amp;"Times New Roman,обычный"&amp;9&amp;P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showGridLines="0" zoomScaleNormal="100" workbookViewId="0">
      <selection activeCell="J12" sqref="J12"/>
    </sheetView>
  </sheetViews>
  <sheetFormatPr defaultColWidth="9.33203125" defaultRowHeight="13.2" outlineLevelRow="1"/>
  <cols>
    <col min="1" max="1" width="6.33203125" style="303" customWidth="1"/>
    <col min="2" max="2" width="15.77734375" style="303" customWidth="1"/>
    <col min="3" max="3" width="96.6640625" style="303" customWidth="1"/>
    <col min="4" max="6" width="11.77734375" style="303" customWidth="1"/>
    <col min="7" max="16384" width="9.33203125" style="303"/>
  </cols>
  <sheetData>
    <row r="1" spans="1:7" s="277" customFormat="1">
      <c r="A1" s="275"/>
      <c r="B1" s="275"/>
      <c r="C1" s="275"/>
      <c r="D1" s="275"/>
      <c r="E1" s="275"/>
      <c r="F1" s="276" t="s">
        <v>4</v>
      </c>
      <c r="G1" s="275"/>
    </row>
    <row r="2" spans="1:7" s="277" customFormat="1" ht="63" customHeight="1">
      <c r="A2" s="275"/>
      <c r="B2" s="278" t="s">
        <v>137</v>
      </c>
      <c r="C2" s="278"/>
      <c r="D2" s="278"/>
      <c r="E2" s="278"/>
      <c r="F2" s="278"/>
      <c r="G2" s="275"/>
    </row>
    <row r="3" spans="1:7" s="277" customFormat="1">
      <c r="A3" s="279"/>
      <c r="B3" s="280" t="s">
        <v>5</v>
      </c>
      <c r="C3" s="280"/>
      <c r="D3" s="280"/>
      <c r="E3" s="280"/>
      <c r="F3" s="280"/>
      <c r="G3" s="275"/>
    </row>
    <row r="4" spans="1:7" s="277" customFormat="1">
      <c r="A4" s="275"/>
      <c r="B4" s="275"/>
      <c r="C4" s="281"/>
      <c r="D4" s="281"/>
      <c r="E4" s="281"/>
      <c r="F4" s="281"/>
      <c r="G4" s="275"/>
    </row>
    <row r="5" spans="1:7" s="277" customFormat="1" ht="15.6">
      <c r="A5" s="282"/>
      <c r="B5" s="282"/>
      <c r="C5" s="283" t="s">
        <v>188</v>
      </c>
      <c r="D5" s="284"/>
      <c r="E5" s="284"/>
      <c r="F5" s="284"/>
      <c r="G5" s="275"/>
    </row>
    <row r="6" spans="1:7" s="277" customFormat="1">
      <c r="A6" s="279"/>
      <c r="B6" s="285" t="s">
        <v>6</v>
      </c>
      <c r="C6" s="285"/>
      <c r="D6" s="285"/>
      <c r="E6" s="285"/>
      <c r="F6" s="285"/>
      <c r="G6" s="275"/>
    </row>
    <row r="7" spans="1:7" s="277" customFormat="1">
      <c r="A7" s="275"/>
      <c r="B7" s="275"/>
      <c r="C7" s="275"/>
      <c r="D7" s="281"/>
      <c r="E7" s="275"/>
      <c r="F7" s="286" t="s">
        <v>7</v>
      </c>
      <c r="G7" s="275"/>
    </row>
    <row r="8" spans="1:7" s="277" customFormat="1" ht="28.5" customHeight="1">
      <c r="A8" s="286" t="s">
        <v>8</v>
      </c>
      <c r="B8" s="278" t="s">
        <v>189</v>
      </c>
      <c r="C8" s="278"/>
      <c r="D8" s="278"/>
      <c r="E8" s="278"/>
      <c r="F8" s="278"/>
      <c r="G8" s="275"/>
    </row>
    <row r="9" spans="1:7" s="277" customFormat="1">
      <c r="A9" s="279"/>
      <c r="B9" s="280" t="s">
        <v>9</v>
      </c>
      <c r="C9" s="280"/>
      <c r="D9" s="280"/>
      <c r="E9" s="280"/>
      <c r="F9" s="280"/>
      <c r="G9" s="275"/>
    </row>
    <row r="10" spans="1:7" s="277" customFormat="1">
      <c r="A10" s="275"/>
      <c r="B10" s="275"/>
      <c r="C10" s="275"/>
      <c r="D10" s="275"/>
      <c r="E10" s="275"/>
      <c r="F10" s="275"/>
      <c r="G10" s="275"/>
    </row>
    <row r="11" spans="1:7" s="277" customFormat="1">
      <c r="A11" s="287" t="s">
        <v>10</v>
      </c>
      <c r="B11" s="287"/>
      <c r="C11" s="288"/>
      <c r="D11" s="288"/>
      <c r="E11" s="288"/>
      <c r="F11" s="288"/>
      <c r="G11" s="275"/>
    </row>
    <row r="12" spans="1:7" s="293" customFormat="1" ht="12.75" customHeight="1">
      <c r="A12" s="289" t="s">
        <v>11</v>
      </c>
      <c r="B12" s="289" t="s">
        <v>12</v>
      </c>
      <c r="C12" s="289" t="s">
        <v>13</v>
      </c>
      <c r="D12" s="289" t="s">
        <v>14</v>
      </c>
      <c r="E12" s="290" t="s">
        <v>15</v>
      </c>
      <c r="F12" s="291"/>
      <c r="G12" s="292"/>
    </row>
    <row r="13" spans="1:7" s="293" customFormat="1" ht="34.5" customHeight="1">
      <c r="A13" s="294"/>
      <c r="B13" s="294"/>
      <c r="C13" s="294"/>
      <c r="D13" s="294"/>
      <c r="E13" s="295" t="s">
        <v>16</v>
      </c>
      <c r="F13" s="295" t="s">
        <v>17</v>
      </c>
      <c r="G13" s="292"/>
    </row>
    <row r="14" spans="1:7" s="299" customFormat="1">
      <c r="A14" s="296">
        <v>1</v>
      </c>
      <c r="B14" s="297">
        <v>2</v>
      </c>
      <c r="C14" s="297">
        <v>3</v>
      </c>
      <c r="D14" s="297">
        <v>4</v>
      </c>
      <c r="E14" s="297">
        <v>5</v>
      </c>
      <c r="F14" s="297">
        <v>6</v>
      </c>
      <c r="G14" s="298"/>
    </row>
    <row r="15" spans="1:7">
      <c r="A15" s="300"/>
      <c r="B15" s="301"/>
      <c r="C15" s="301"/>
      <c r="D15" s="301"/>
      <c r="E15" s="301"/>
      <c r="F15" s="302"/>
    </row>
    <row r="16" spans="1:7" s="277" customFormat="1">
      <c r="A16" s="304" t="s">
        <v>18</v>
      </c>
      <c r="B16" s="305" t="s">
        <v>100</v>
      </c>
      <c r="C16" s="305" t="s">
        <v>190</v>
      </c>
      <c r="D16" s="306" t="s">
        <v>1</v>
      </c>
      <c r="E16" s="307">
        <v>0.31952999999999998</v>
      </c>
      <c r="F16" s="308"/>
      <c r="G16" s="309"/>
    </row>
    <row r="17" spans="1:7" s="314" customFormat="1" outlineLevel="1">
      <c r="A17" s="310" t="s">
        <v>19</v>
      </c>
      <c r="B17" s="311" t="s">
        <v>18</v>
      </c>
      <c r="C17" s="312" t="s">
        <v>20</v>
      </c>
      <c r="D17" s="311" t="s">
        <v>21</v>
      </c>
      <c r="E17" s="313">
        <v>13.3</v>
      </c>
      <c r="F17" s="313">
        <v>4.2496999999999998</v>
      </c>
    </row>
    <row r="18" spans="1:7" s="277" customFormat="1">
      <c r="A18" s="304" t="s">
        <v>24</v>
      </c>
      <c r="B18" s="305" t="s">
        <v>100</v>
      </c>
      <c r="C18" s="305" t="s">
        <v>191</v>
      </c>
      <c r="D18" s="306" t="s">
        <v>1</v>
      </c>
      <c r="E18" s="307">
        <v>0.89866999999999997</v>
      </c>
      <c r="F18" s="308"/>
      <c r="G18" s="309"/>
    </row>
    <row r="19" spans="1:7" s="314" customFormat="1" outlineLevel="1">
      <c r="A19" s="310" t="s">
        <v>102</v>
      </c>
      <c r="B19" s="311" t="s">
        <v>18</v>
      </c>
      <c r="C19" s="312" t="s">
        <v>20</v>
      </c>
      <c r="D19" s="311" t="s">
        <v>21</v>
      </c>
      <c r="E19" s="313">
        <v>13.3</v>
      </c>
      <c r="F19" s="313">
        <v>11.952299999999999</v>
      </c>
    </row>
    <row r="20" spans="1:7" s="277" customFormat="1" ht="26.4">
      <c r="A20" s="304" t="s">
        <v>26</v>
      </c>
      <c r="B20" s="305" t="s">
        <v>98</v>
      </c>
      <c r="C20" s="305" t="s">
        <v>99</v>
      </c>
      <c r="D20" s="306" t="s">
        <v>23</v>
      </c>
      <c r="E20" s="307">
        <v>3.03</v>
      </c>
      <c r="F20" s="308"/>
      <c r="G20" s="309"/>
    </row>
    <row r="21" spans="1:7" s="314" customFormat="1" outlineLevel="1">
      <c r="A21" s="310" t="s">
        <v>97</v>
      </c>
      <c r="B21" s="311" t="s">
        <v>18</v>
      </c>
      <c r="C21" s="312" t="s">
        <v>20</v>
      </c>
      <c r="D21" s="311" t="s">
        <v>21</v>
      </c>
      <c r="E21" s="313">
        <v>0.57769999999999999</v>
      </c>
      <c r="F21" s="313">
        <v>1.7504</v>
      </c>
    </row>
    <row r="22" spans="1:7" s="319" customFormat="1" outlineLevel="1">
      <c r="A22" s="315" t="s">
        <v>192</v>
      </c>
      <c r="B22" s="316" t="s">
        <v>120</v>
      </c>
      <c r="C22" s="317" t="s">
        <v>121</v>
      </c>
      <c r="D22" s="316" t="s">
        <v>22</v>
      </c>
      <c r="E22" s="318">
        <v>0.28999999999999998</v>
      </c>
      <c r="F22" s="318">
        <v>0.87870000000000004</v>
      </c>
    </row>
    <row r="23" spans="1:7" s="277" customFormat="1">
      <c r="A23" s="304" t="s">
        <v>27</v>
      </c>
      <c r="B23" s="305" t="s">
        <v>125</v>
      </c>
      <c r="C23" s="305" t="s">
        <v>124</v>
      </c>
      <c r="D23" s="306" t="s">
        <v>23</v>
      </c>
      <c r="E23" s="307">
        <v>3.03</v>
      </c>
      <c r="F23" s="308"/>
      <c r="G23" s="309"/>
    </row>
    <row r="24" spans="1:7" s="319" customFormat="1" outlineLevel="1">
      <c r="A24" s="315" t="s">
        <v>31</v>
      </c>
      <c r="B24" s="316" t="s">
        <v>120</v>
      </c>
      <c r="C24" s="317" t="s">
        <v>121</v>
      </c>
      <c r="D24" s="316" t="s">
        <v>22</v>
      </c>
      <c r="E24" s="318">
        <v>0.1696</v>
      </c>
      <c r="F24" s="318">
        <v>0.51388800000000001</v>
      </c>
    </row>
    <row r="25" spans="1:7" s="277" customFormat="1">
      <c r="A25" s="304" t="s">
        <v>28</v>
      </c>
      <c r="B25" s="305" t="s">
        <v>131</v>
      </c>
      <c r="C25" s="305" t="s">
        <v>135</v>
      </c>
      <c r="D25" s="306" t="s">
        <v>122</v>
      </c>
      <c r="E25" s="307">
        <v>6.4</v>
      </c>
      <c r="F25" s="308"/>
      <c r="G25" s="309"/>
    </row>
    <row r="26" spans="1:7" s="314" customFormat="1" outlineLevel="1">
      <c r="A26" s="310" t="s">
        <v>94</v>
      </c>
      <c r="B26" s="311" t="s">
        <v>18</v>
      </c>
      <c r="C26" s="312" t="s">
        <v>20</v>
      </c>
      <c r="D26" s="311" t="s">
        <v>21</v>
      </c>
      <c r="E26" s="313">
        <v>1.6476</v>
      </c>
      <c r="F26" s="313">
        <v>10.544600000000001</v>
      </c>
    </row>
    <row r="27" spans="1:7" s="324" customFormat="1" outlineLevel="1">
      <c r="A27" s="320" t="s">
        <v>106</v>
      </c>
      <c r="B27" s="321" t="s">
        <v>123</v>
      </c>
      <c r="C27" s="322" t="s">
        <v>143</v>
      </c>
      <c r="D27" s="321" t="s">
        <v>25</v>
      </c>
      <c r="E27" s="323">
        <v>0.79979999999999996</v>
      </c>
      <c r="F27" s="323">
        <v>5.1186999999999996</v>
      </c>
    </row>
    <row r="28" spans="1:7" s="324" customFormat="1" outlineLevel="1">
      <c r="A28" s="325" t="s">
        <v>107</v>
      </c>
      <c r="B28" s="326" t="s">
        <v>193</v>
      </c>
      <c r="C28" s="327" t="s">
        <v>194</v>
      </c>
      <c r="D28" s="326" t="s">
        <v>133</v>
      </c>
      <c r="E28" s="328">
        <v>0.14219999999999999</v>
      </c>
      <c r="F28" s="329">
        <v>0.91008</v>
      </c>
    </row>
    <row r="29" spans="1:7" s="277" customFormat="1">
      <c r="A29" s="304" t="s">
        <v>29</v>
      </c>
      <c r="B29" s="305" t="s">
        <v>131</v>
      </c>
      <c r="C29" s="305" t="s">
        <v>142</v>
      </c>
      <c r="D29" s="306" t="s">
        <v>122</v>
      </c>
      <c r="E29" s="307">
        <v>26.5</v>
      </c>
      <c r="F29" s="308"/>
      <c r="G29" s="309"/>
    </row>
    <row r="30" spans="1:7" s="314" customFormat="1" outlineLevel="1">
      <c r="A30" s="310" t="s">
        <v>195</v>
      </c>
      <c r="B30" s="311" t="s">
        <v>18</v>
      </c>
      <c r="C30" s="312" t="s">
        <v>20</v>
      </c>
      <c r="D30" s="311" t="s">
        <v>21</v>
      </c>
      <c r="E30" s="313">
        <v>1.1191</v>
      </c>
      <c r="F30" s="330">
        <v>29.656099999999999</v>
      </c>
    </row>
    <row r="31" spans="1:7" s="324" customFormat="1" outlineLevel="1">
      <c r="A31" s="320" t="s">
        <v>196</v>
      </c>
      <c r="B31" s="321" t="s">
        <v>123</v>
      </c>
      <c r="C31" s="322" t="s">
        <v>143</v>
      </c>
      <c r="D31" s="321" t="s">
        <v>25</v>
      </c>
      <c r="E31" s="323">
        <v>0.41599999999999998</v>
      </c>
      <c r="F31" s="323">
        <v>11.023999999999999</v>
      </c>
    </row>
    <row r="32" spans="1:7" s="324" customFormat="1" outlineLevel="1">
      <c r="A32" s="325" t="s">
        <v>197</v>
      </c>
      <c r="B32" s="326" t="s">
        <v>193</v>
      </c>
      <c r="C32" s="327" t="s">
        <v>194</v>
      </c>
      <c r="D32" s="326" t="s">
        <v>133</v>
      </c>
      <c r="E32" s="328">
        <v>0.1026</v>
      </c>
      <c r="F32" s="331">
        <v>2.7189000000000001</v>
      </c>
    </row>
    <row r="33" spans="1:7" s="277" customFormat="1" ht="26.4">
      <c r="A33" s="304" t="s">
        <v>30</v>
      </c>
      <c r="B33" s="305" t="s">
        <v>119</v>
      </c>
      <c r="C33" s="305" t="s">
        <v>198</v>
      </c>
      <c r="D33" s="306" t="s">
        <v>1</v>
      </c>
      <c r="E33" s="307">
        <v>0.48028999999999999</v>
      </c>
      <c r="F33" s="308"/>
      <c r="G33" s="309"/>
    </row>
    <row r="34" spans="1:7" s="314" customFormat="1" outlineLevel="1">
      <c r="A34" s="310" t="s">
        <v>199</v>
      </c>
      <c r="B34" s="311" t="s">
        <v>18</v>
      </c>
      <c r="C34" s="312" t="s">
        <v>20</v>
      </c>
      <c r="D34" s="311" t="s">
        <v>21</v>
      </c>
      <c r="E34" s="313">
        <v>31.98</v>
      </c>
      <c r="F34" s="313">
        <v>15.3597</v>
      </c>
    </row>
    <row r="35" spans="1:7" s="319" customFormat="1" outlineLevel="1">
      <c r="A35" s="315" t="s">
        <v>200</v>
      </c>
      <c r="B35" s="316" t="s">
        <v>201</v>
      </c>
      <c r="C35" s="317" t="s">
        <v>134</v>
      </c>
      <c r="D35" s="316" t="s">
        <v>22</v>
      </c>
      <c r="E35" s="318">
        <v>0.47</v>
      </c>
      <c r="F35" s="318">
        <v>0.22573599999999999</v>
      </c>
    </row>
    <row r="36" spans="1:7" s="324" customFormat="1" outlineLevel="1">
      <c r="A36" s="320" t="s">
        <v>202</v>
      </c>
      <c r="B36" s="321" t="s">
        <v>118</v>
      </c>
      <c r="C36" s="322" t="s">
        <v>117</v>
      </c>
      <c r="D36" s="321" t="s">
        <v>96</v>
      </c>
      <c r="E36" s="323">
        <v>115</v>
      </c>
      <c r="F36" s="323">
        <v>55.233400000000003</v>
      </c>
    </row>
    <row r="37" spans="1:7" s="324" customFormat="1" outlineLevel="1">
      <c r="A37" s="325" t="s">
        <v>203</v>
      </c>
      <c r="B37" s="326" t="s">
        <v>116</v>
      </c>
      <c r="C37" s="327" t="s">
        <v>115</v>
      </c>
      <c r="D37" s="326" t="s">
        <v>23</v>
      </c>
      <c r="E37" s="328">
        <v>1.26E-2</v>
      </c>
      <c r="F37" s="328">
        <v>6.0520000000000001E-3</v>
      </c>
    </row>
    <row r="38" spans="1:7" s="324" customFormat="1" outlineLevel="1">
      <c r="A38" s="325" t="s">
        <v>204</v>
      </c>
      <c r="B38" s="326" t="s">
        <v>114</v>
      </c>
      <c r="C38" s="327" t="s">
        <v>113</v>
      </c>
      <c r="D38" s="326" t="s">
        <v>23</v>
      </c>
      <c r="E38" s="328">
        <v>1.2600000000000001E-3</v>
      </c>
      <c r="F38" s="328">
        <v>6.0499999999999996E-4</v>
      </c>
    </row>
    <row r="39" spans="1:7" s="324" customFormat="1" outlineLevel="1">
      <c r="A39" s="325" t="s">
        <v>205</v>
      </c>
      <c r="B39" s="326" t="s">
        <v>112</v>
      </c>
      <c r="C39" s="327" t="s">
        <v>111</v>
      </c>
      <c r="D39" s="326" t="s">
        <v>23</v>
      </c>
      <c r="E39" s="328">
        <v>0.03</v>
      </c>
      <c r="F39" s="328">
        <v>1.4409E-2</v>
      </c>
    </row>
    <row r="40" spans="1:7" s="324" customFormat="1" outlineLevel="1">
      <c r="A40" s="325" t="s">
        <v>206</v>
      </c>
      <c r="B40" s="326" t="s">
        <v>108</v>
      </c>
      <c r="C40" s="327" t="s">
        <v>109</v>
      </c>
      <c r="D40" s="326" t="s">
        <v>23</v>
      </c>
      <c r="E40" s="328">
        <v>4.7300000000000002E-2</v>
      </c>
      <c r="F40" s="328">
        <v>2.2717999999999999E-2</v>
      </c>
    </row>
    <row r="41" spans="1:7" s="277" customFormat="1" ht="26.4">
      <c r="A41" s="304" t="s">
        <v>207</v>
      </c>
      <c r="B41" s="305" t="s">
        <v>119</v>
      </c>
      <c r="C41" s="305" t="s">
        <v>208</v>
      </c>
      <c r="D41" s="306" t="s">
        <v>1</v>
      </c>
      <c r="E41" s="307">
        <v>1.3978999999999999</v>
      </c>
      <c r="F41" s="308"/>
      <c r="G41" s="309"/>
    </row>
    <row r="42" spans="1:7" s="314" customFormat="1" outlineLevel="1">
      <c r="A42" s="310" t="s">
        <v>209</v>
      </c>
      <c r="B42" s="311" t="s">
        <v>18</v>
      </c>
      <c r="C42" s="312" t="s">
        <v>20</v>
      </c>
      <c r="D42" s="311" t="s">
        <v>21</v>
      </c>
      <c r="E42" s="313">
        <v>31.98</v>
      </c>
      <c r="F42" s="313">
        <v>44.704799999999999</v>
      </c>
    </row>
    <row r="43" spans="1:7" s="319" customFormat="1" outlineLevel="1">
      <c r="A43" s="315" t="s">
        <v>210</v>
      </c>
      <c r="B43" s="316" t="s">
        <v>201</v>
      </c>
      <c r="C43" s="317" t="s">
        <v>134</v>
      </c>
      <c r="D43" s="316" t="s">
        <v>22</v>
      </c>
      <c r="E43" s="318">
        <v>0.47</v>
      </c>
      <c r="F43" s="318">
        <v>0.65701299999999996</v>
      </c>
    </row>
    <row r="44" spans="1:7" s="324" customFormat="1" outlineLevel="1">
      <c r="A44" s="320" t="s">
        <v>211</v>
      </c>
      <c r="B44" s="321" t="s">
        <v>118</v>
      </c>
      <c r="C44" s="322" t="s">
        <v>117</v>
      </c>
      <c r="D44" s="321" t="s">
        <v>96</v>
      </c>
      <c r="E44" s="323">
        <v>115</v>
      </c>
      <c r="F44" s="323">
        <v>160.7585</v>
      </c>
    </row>
    <row r="45" spans="1:7" s="324" customFormat="1" outlineLevel="1">
      <c r="A45" s="325" t="s">
        <v>212</v>
      </c>
      <c r="B45" s="326" t="s">
        <v>116</v>
      </c>
      <c r="C45" s="327" t="s">
        <v>115</v>
      </c>
      <c r="D45" s="326" t="s">
        <v>23</v>
      </c>
      <c r="E45" s="328">
        <v>1.26E-2</v>
      </c>
      <c r="F45" s="328">
        <v>1.7614000000000001E-2</v>
      </c>
    </row>
    <row r="46" spans="1:7" s="324" customFormat="1" outlineLevel="1">
      <c r="A46" s="325" t="s">
        <v>213</v>
      </c>
      <c r="B46" s="326" t="s">
        <v>114</v>
      </c>
      <c r="C46" s="327" t="s">
        <v>113</v>
      </c>
      <c r="D46" s="326" t="s">
        <v>23</v>
      </c>
      <c r="E46" s="328">
        <v>1.2600000000000001E-3</v>
      </c>
      <c r="F46" s="328">
        <v>1.761E-3</v>
      </c>
    </row>
    <row r="47" spans="1:7" s="324" customFormat="1" outlineLevel="1">
      <c r="A47" s="325" t="s">
        <v>214</v>
      </c>
      <c r="B47" s="326" t="s">
        <v>112</v>
      </c>
      <c r="C47" s="327" t="s">
        <v>111</v>
      </c>
      <c r="D47" s="326" t="s">
        <v>23</v>
      </c>
      <c r="E47" s="328">
        <v>0.03</v>
      </c>
      <c r="F47" s="328">
        <v>4.1937000000000002E-2</v>
      </c>
    </row>
    <row r="48" spans="1:7" s="324" customFormat="1" outlineLevel="1">
      <c r="A48" s="325" t="s">
        <v>215</v>
      </c>
      <c r="B48" s="326" t="s">
        <v>108</v>
      </c>
      <c r="C48" s="327" t="s">
        <v>109</v>
      </c>
      <c r="D48" s="326" t="s">
        <v>23</v>
      </c>
      <c r="E48" s="328">
        <v>4.7300000000000002E-2</v>
      </c>
      <c r="F48" s="328">
        <v>6.6120999999999999E-2</v>
      </c>
    </row>
    <row r="49" spans="1:7" s="277" customFormat="1" ht="13.8" thickBot="1">
      <c r="A49" s="332"/>
      <c r="B49" s="333"/>
      <c r="C49" s="333"/>
      <c r="D49" s="333"/>
      <c r="E49" s="333"/>
      <c r="F49" s="334"/>
      <c r="G49" s="275"/>
    </row>
    <row r="50" spans="1:7" s="277" customFormat="1" ht="13.8" thickTop="1">
      <c r="A50" s="335" t="s">
        <v>34</v>
      </c>
      <c r="B50" s="336"/>
      <c r="C50" s="336"/>
      <c r="D50" s="337"/>
      <c r="E50" s="338"/>
      <c r="F50" s="339"/>
      <c r="G50" s="309"/>
    </row>
    <row r="51" spans="1:7" s="277" customFormat="1">
      <c r="A51" s="340"/>
      <c r="B51" s="341"/>
      <c r="C51" s="341"/>
      <c r="D51" s="341"/>
      <c r="E51" s="341"/>
      <c r="F51" s="342"/>
      <c r="G51" s="275"/>
    </row>
    <row r="52" spans="1:7" s="277" customFormat="1">
      <c r="A52" s="343"/>
      <c r="B52" s="344"/>
      <c r="C52" s="345" t="s">
        <v>35</v>
      </c>
      <c r="D52" s="346"/>
      <c r="E52" s="347"/>
      <c r="F52" s="348"/>
      <c r="G52" s="275"/>
    </row>
    <row r="53" spans="1:7" s="277" customFormat="1">
      <c r="A53" s="349" t="s">
        <v>18</v>
      </c>
      <c r="B53" s="350" t="s">
        <v>18</v>
      </c>
      <c r="C53" s="350" t="s">
        <v>20</v>
      </c>
      <c r="D53" s="351" t="s">
        <v>21</v>
      </c>
      <c r="E53" s="352"/>
      <c r="F53" s="352">
        <v>118.2178</v>
      </c>
      <c r="G53" s="275"/>
    </row>
    <row r="54" spans="1:7" s="277" customFormat="1">
      <c r="A54" s="275"/>
    </row>
    <row r="55" spans="1:7" s="277" customFormat="1">
      <c r="A55" s="275"/>
    </row>
    <row r="56" spans="1:7" s="277" customFormat="1">
      <c r="A56" s="275"/>
    </row>
    <row r="57" spans="1:7" s="277" customFormat="1">
      <c r="A57" s="275"/>
    </row>
    <row r="58" spans="1:7" s="277" customFormat="1">
      <c r="A58" s="275"/>
    </row>
    <row r="59" spans="1:7" s="277" customFormat="1">
      <c r="A59" s="275"/>
    </row>
    <row r="60" spans="1:7" s="277" customFormat="1">
      <c r="A60" s="275"/>
    </row>
    <row r="61" spans="1:7" s="277" customFormat="1">
      <c r="A61" s="275"/>
    </row>
    <row r="62" spans="1:7" s="277" customFormat="1">
      <c r="A62" s="275"/>
    </row>
    <row r="63" spans="1:7" s="277" customFormat="1">
      <c r="A63" s="275"/>
    </row>
    <row r="64" spans="1:7" s="277" customFormat="1">
      <c r="A64" s="275"/>
    </row>
  </sheetData>
  <mergeCells count="24">
    <mergeCell ref="E29:F29"/>
    <mergeCell ref="E33:F33"/>
    <mergeCell ref="E41:F41"/>
    <mergeCell ref="A49:F49"/>
    <mergeCell ref="A50:C50"/>
    <mergeCell ref="A51:F51"/>
    <mergeCell ref="A15:F15"/>
    <mergeCell ref="E16:F16"/>
    <mergeCell ref="E18:F18"/>
    <mergeCell ref="E20:F20"/>
    <mergeCell ref="E23:F23"/>
    <mergeCell ref="E25:F25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2018)&amp;C&amp;P&amp;R160060050</oddHeader>
    <oddFooter>&amp;CСтраниц -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34"/>
  <sheetViews>
    <sheetView workbookViewId="0">
      <selection activeCell="B23" sqref="B23"/>
    </sheetView>
  </sheetViews>
  <sheetFormatPr defaultColWidth="9.33203125" defaultRowHeight="13.2"/>
  <cols>
    <col min="1" max="1" width="6.33203125" style="353" customWidth="1"/>
    <col min="2" max="2" width="60" style="353" customWidth="1"/>
    <col min="3" max="3" width="9.33203125" style="353"/>
    <col min="4" max="4" width="14.44140625" style="353" customWidth="1"/>
    <col min="5" max="16384" width="9.33203125" style="353"/>
  </cols>
  <sheetData>
    <row r="2" spans="1:4" ht="76.5" customHeight="1">
      <c r="B2" s="354" t="str">
        <f>[21]bv_abc4!B2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354"/>
      <c r="D2" s="354"/>
    </row>
    <row r="3" spans="1:4">
      <c r="B3" s="355"/>
    </row>
    <row r="4" spans="1:4" ht="39.75" customHeight="1">
      <c r="B4" s="354" t="str">
        <f>[21]bv_abc4!B8</f>
        <v>ВОССТАНОВЛЕНИЕ ТЕПЛОВОЙ ИЗОЛЯЦИИ ТЕПЛОВЫХ СЕТЕЙ: АВИАСОЗЛАР-4 КИРИШ 2-14 ИХК-12 ДАН ИХК-14 ГАЧА (Д-159 ММ L-64 П.М., Д-108 ММ L- 265 П.М.)</v>
      </c>
      <c r="C4" s="354"/>
      <c r="D4" s="354"/>
    </row>
    <row r="5" spans="1:4">
      <c r="B5" s="355"/>
    </row>
    <row r="6" spans="1:4" ht="15.6">
      <c r="A6" s="356" t="s">
        <v>110</v>
      </c>
      <c r="B6" s="356"/>
      <c r="C6" s="356"/>
      <c r="D6" s="356"/>
    </row>
    <row r="8" spans="1:4" ht="12.75" customHeight="1">
      <c r="A8" s="357" t="s">
        <v>37</v>
      </c>
      <c r="B8" s="357" t="s">
        <v>38</v>
      </c>
      <c r="C8" s="357" t="s">
        <v>14</v>
      </c>
      <c r="D8" s="357" t="s">
        <v>39</v>
      </c>
    </row>
    <row r="9" spans="1:4">
      <c r="A9" s="358"/>
      <c r="B9" s="358"/>
      <c r="C9" s="358"/>
      <c r="D9" s="358"/>
    </row>
    <row r="10" spans="1:4">
      <c r="A10" s="359"/>
      <c r="B10" s="359"/>
      <c r="C10" s="359"/>
      <c r="D10" s="359"/>
    </row>
    <row r="11" spans="1:4">
      <c r="A11" s="360">
        <v>1</v>
      </c>
      <c r="B11" s="361">
        <v>2</v>
      </c>
      <c r="C11" s="361">
        <v>3</v>
      </c>
      <c r="D11" s="361">
        <v>4</v>
      </c>
    </row>
    <row r="12" spans="1:4">
      <c r="A12" s="362"/>
      <c r="B12" s="362"/>
      <c r="C12" s="362"/>
      <c r="D12" s="362"/>
    </row>
    <row r="13" spans="1:4" ht="15.6">
      <c r="A13" s="363" t="s">
        <v>40</v>
      </c>
      <c r="B13" s="364"/>
      <c r="C13" s="364"/>
      <c r="D13" s="364"/>
    </row>
    <row r="14" spans="1:4">
      <c r="A14" s="365"/>
      <c r="B14" s="366"/>
      <c r="C14" s="366"/>
      <c r="D14" s="366"/>
    </row>
    <row r="15" spans="1:4">
      <c r="A15" s="367"/>
      <c r="B15" s="368"/>
      <c r="C15" s="368"/>
      <c r="D15" s="368"/>
    </row>
    <row r="16" spans="1:4" ht="15.6">
      <c r="A16" s="369" t="s">
        <v>41</v>
      </c>
      <c r="B16" s="370"/>
      <c r="C16" s="370"/>
      <c r="D16" s="370"/>
    </row>
    <row r="17" spans="1:4">
      <c r="A17" s="371" t="s">
        <v>18</v>
      </c>
      <c r="B17" s="372" t="s">
        <v>20</v>
      </c>
      <c r="C17" s="373" t="s">
        <v>21</v>
      </c>
      <c r="D17" s="374">
        <f>[21]bv_abc4!F53</f>
        <v>118.2178</v>
      </c>
    </row>
    <row r="18" spans="1:4">
      <c r="A18" s="375"/>
      <c r="B18" s="376" t="s">
        <v>42</v>
      </c>
      <c r="C18" s="376" t="s">
        <v>21</v>
      </c>
      <c r="D18" s="377">
        <f>SUM(D17)</f>
        <v>118.2178</v>
      </c>
    </row>
    <row r="19" spans="1:4">
      <c r="A19" s="367"/>
      <c r="B19" s="368"/>
      <c r="C19" s="368"/>
      <c r="D19" s="368"/>
    </row>
    <row r="20" spans="1:4" ht="15.6">
      <c r="A20" s="369" t="s">
        <v>36</v>
      </c>
      <c r="B20" s="370"/>
      <c r="C20" s="370"/>
      <c r="D20" s="370"/>
    </row>
    <row r="21" spans="1:4">
      <c r="A21" s="371" t="s">
        <v>18</v>
      </c>
      <c r="B21" s="372" t="s">
        <v>121</v>
      </c>
      <c r="C21" s="373" t="s">
        <v>22</v>
      </c>
      <c r="D21" s="378">
        <v>1.3925879999999999</v>
      </c>
    </row>
    <row r="22" spans="1:4">
      <c r="A22" s="371" t="s">
        <v>24</v>
      </c>
      <c r="B22" s="372" t="s">
        <v>134</v>
      </c>
      <c r="C22" s="373" t="s">
        <v>22</v>
      </c>
      <c r="D22" s="378">
        <v>0.88274929999999996</v>
      </c>
    </row>
    <row r="23" spans="1:4">
      <c r="A23" s="375"/>
      <c r="B23" s="376" t="s">
        <v>43</v>
      </c>
      <c r="C23" s="376" t="s">
        <v>0</v>
      </c>
      <c r="D23" s="379"/>
    </row>
    <row r="24" spans="1:4">
      <c r="A24" s="367"/>
      <c r="B24" s="368"/>
      <c r="C24" s="368"/>
      <c r="D24" s="368"/>
    </row>
    <row r="25" spans="1:4" ht="15.6">
      <c r="A25" s="369" t="s">
        <v>44</v>
      </c>
      <c r="B25" s="370"/>
      <c r="C25" s="370"/>
      <c r="D25" s="370"/>
    </row>
    <row r="26" spans="1:4">
      <c r="A26" s="371" t="s">
        <v>18</v>
      </c>
      <c r="B26" s="372" t="s">
        <v>117</v>
      </c>
      <c r="C26" s="373" t="s">
        <v>96</v>
      </c>
      <c r="D26" s="378">
        <v>215.99185</v>
      </c>
    </row>
    <row r="27" spans="1:4" ht="26.4">
      <c r="A27" s="371" t="s">
        <v>24</v>
      </c>
      <c r="B27" s="372" t="s">
        <v>115</v>
      </c>
      <c r="C27" s="373" t="s">
        <v>23</v>
      </c>
      <c r="D27" s="378">
        <v>2.3665189999999999E-2</v>
      </c>
    </row>
    <row r="28" spans="1:4">
      <c r="A28" s="371" t="s">
        <v>26</v>
      </c>
      <c r="B28" s="372" t="s">
        <v>113</v>
      </c>
      <c r="C28" s="373" t="s">
        <v>23</v>
      </c>
      <c r="D28" s="378">
        <v>2.36652E-3</v>
      </c>
    </row>
    <row r="29" spans="1:4" ht="26.4">
      <c r="A29" s="371" t="s">
        <v>27</v>
      </c>
      <c r="B29" s="372" t="s">
        <v>111</v>
      </c>
      <c r="C29" s="373" t="s">
        <v>23</v>
      </c>
      <c r="D29" s="378">
        <v>5.6345699999999999E-2</v>
      </c>
    </row>
    <row r="30" spans="1:4" ht="26.4">
      <c r="A30" s="371" t="s">
        <v>28</v>
      </c>
      <c r="B30" s="372" t="s">
        <v>109</v>
      </c>
      <c r="C30" s="373" t="s">
        <v>23</v>
      </c>
      <c r="D30" s="378">
        <v>8.8838390000000003E-2</v>
      </c>
    </row>
    <row r="31" spans="1:4">
      <c r="A31" s="371" t="s">
        <v>29</v>
      </c>
      <c r="B31" s="372" t="s">
        <v>143</v>
      </c>
      <c r="C31" s="373" t="s">
        <v>25</v>
      </c>
      <c r="D31" s="378">
        <v>16.142720000000001</v>
      </c>
    </row>
    <row r="32" spans="1:4">
      <c r="A32" s="371" t="s">
        <v>30</v>
      </c>
      <c r="B32" s="372" t="s">
        <v>194</v>
      </c>
      <c r="C32" s="373" t="s">
        <v>133</v>
      </c>
      <c r="D32" s="378">
        <v>3.6289799999999999</v>
      </c>
    </row>
    <row r="33" spans="1:4">
      <c r="A33" s="375"/>
      <c r="B33" s="376" t="s">
        <v>45</v>
      </c>
      <c r="C33" s="376" t="s">
        <v>0</v>
      </c>
      <c r="D33" s="379"/>
    </row>
    <row r="34" spans="1:4">
      <c r="A34" s="367"/>
      <c r="B34" s="368"/>
      <c r="C34" s="368"/>
      <c r="D34" s="368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B2:D2"/>
    <mergeCell ref="B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2018)&amp;RЭ160060050</oddHeader>
    <oddFooter>&amp;C&amp;N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showGridLines="0" zoomScaleNormal="100" workbookViewId="0">
      <selection activeCell="F30" sqref="F30"/>
    </sheetView>
  </sheetViews>
  <sheetFormatPr defaultColWidth="9.33203125" defaultRowHeight="13.2" outlineLevelRow="1"/>
  <cols>
    <col min="1" max="1" width="6.33203125" style="303" customWidth="1"/>
    <col min="2" max="2" width="15.77734375" style="303" customWidth="1"/>
    <col min="3" max="3" width="96.6640625" style="303" customWidth="1"/>
    <col min="4" max="6" width="11.77734375" style="303" customWidth="1"/>
    <col min="7" max="16384" width="9.33203125" style="303"/>
  </cols>
  <sheetData>
    <row r="1" spans="1:7" s="277" customFormat="1">
      <c r="A1" s="275"/>
      <c r="B1" s="275"/>
      <c r="C1" s="275"/>
      <c r="D1" s="275"/>
      <c r="E1" s="275"/>
      <c r="F1" s="276" t="s">
        <v>4</v>
      </c>
      <c r="G1" s="275"/>
    </row>
    <row r="2" spans="1:7" s="277" customFormat="1" ht="63.75" customHeight="1">
      <c r="A2" s="275"/>
      <c r="B2" s="278" t="s">
        <v>137</v>
      </c>
      <c r="C2" s="278"/>
      <c r="D2" s="278"/>
      <c r="E2" s="278"/>
      <c r="F2" s="278"/>
      <c r="G2" s="275"/>
    </row>
    <row r="3" spans="1:7" s="277" customFormat="1">
      <c r="A3" s="279"/>
      <c r="B3" s="280" t="s">
        <v>5</v>
      </c>
      <c r="C3" s="280"/>
      <c r="D3" s="280"/>
      <c r="E3" s="280"/>
      <c r="F3" s="280"/>
      <c r="G3" s="275"/>
    </row>
    <row r="4" spans="1:7" s="277" customFormat="1">
      <c r="A4" s="275"/>
      <c r="B4" s="275"/>
      <c r="C4" s="281"/>
      <c r="D4" s="281"/>
      <c r="E4" s="281"/>
      <c r="F4" s="281"/>
      <c r="G4" s="275"/>
    </row>
    <row r="5" spans="1:7" s="277" customFormat="1" ht="15.6">
      <c r="A5" s="282"/>
      <c r="B5" s="282"/>
      <c r="C5" s="283" t="s">
        <v>216</v>
      </c>
      <c r="D5" s="284"/>
      <c r="E5" s="284"/>
      <c r="F5" s="284"/>
      <c r="G5" s="275"/>
    </row>
    <row r="6" spans="1:7" s="277" customFormat="1">
      <c r="A6" s="279"/>
      <c r="B6" s="285" t="s">
        <v>6</v>
      </c>
      <c r="C6" s="285"/>
      <c r="D6" s="285"/>
      <c r="E6" s="285"/>
      <c r="F6" s="285"/>
      <c r="G6" s="275"/>
    </row>
    <row r="7" spans="1:7" s="277" customFormat="1">
      <c r="A7" s="275"/>
      <c r="B7" s="275"/>
      <c r="C7" s="275"/>
      <c r="D7" s="281"/>
      <c r="E7" s="275"/>
      <c r="F7" s="286" t="s">
        <v>7</v>
      </c>
      <c r="G7" s="275"/>
    </row>
    <row r="8" spans="1:7" s="277" customFormat="1" ht="27" customHeight="1">
      <c r="A8" s="286" t="s">
        <v>8</v>
      </c>
      <c r="B8" s="278" t="s">
        <v>217</v>
      </c>
      <c r="C8" s="278"/>
      <c r="D8" s="278"/>
      <c r="E8" s="278"/>
      <c r="F8" s="278"/>
      <c r="G8" s="275"/>
    </row>
    <row r="9" spans="1:7" s="277" customFormat="1">
      <c r="A9" s="279"/>
      <c r="B9" s="280" t="s">
        <v>9</v>
      </c>
      <c r="C9" s="280"/>
      <c r="D9" s="280"/>
      <c r="E9" s="280"/>
      <c r="F9" s="280"/>
      <c r="G9" s="275"/>
    </row>
    <row r="10" spans="1:7" s="277" customFormat="1">
      <c r="A10" s="275"/>
      <c r="B10" s="275"/>
      <c r="C10" s="275"/>
      <c r="D10" s="275"/>
      <c r="E10" s="275"/>
      <c r="F10" s="275"/>
      <c r="G10" s="275"/>
    </row>
    <row r="11" spans="1:7" s="277" customFormat="1">
      <c r="A11" s="287" t="s">
        <v>10</v>
      </c>
      <c r="B11" s="287"/>
      <c r="C11" s="288"/>
      <c r="D11" s="288"/>
      <c r="E11" s="288"/>
      <c r="F11" s="288"/>
      <c r="G11" s="275"/>
    </row>
    <row r="12" spans="1:7" s="293" customFormat="1" ht="12.75" customHeight="1">
      <c r="A12" s="289" t="s">
        <v>11</v>
      </c>
      <c r="B12" s="289" t="s">
        <v>12</v>
      </c>
      <c r="C12" s="289" t="s">
        <v>13</v>
      </c>
      <c r="D12" s="289" t="s">
        <v>14</v>
      </c>
      <c r="E12" s="290" t="s">
        <v>15</v>
      </c>
      <c r="F12" s="291"/>
      <c r="G12" s="292"/>
    </row>
    <row r="13" spans="1:7" s="293" customFormat="1" ht="34.5" customHeight="1">
      <c r="A13" s="294"/>
      <c r="B13" s="294"/>
      <c r="C13" s="294"/>
      <c r="D13" s="294"/>
      <c r="E13" s="295" t="s">
        <v>16</v>
      </c>
      <c r="F13" s="295" t="s">
        <v>17</v>
      </c>
      <c r="G13" s="292"/>
    </row>
    <row r="14" spans="1:7" s="299" customFormat="1">
      <c r="A14" s="296">
        <v>1</v>
      </c>
      <c r="B14" s="297">
        <v>2</v>
      </c>
      <c r="C14" s="297">
        <v>3</v>
      </c>
      <c r="D14" s="297">
        <v>4</v>
      </c>
      <c r="E14" s="297">
        <v>5</v>
      </c>
      <c r="F14" s="297">
        <v>6</v>
      </c>
      <c r="G14" s="298"/>
    </row>
    <row r="15" spans="1:7">
      <c r="A15" s="300"/>
      <c r="B15" s="301"/>
      <c r="C15" s="301"/>
      <c r="D15" s="301"/>
      <c r="E15" s="301"/>
      <c r="F15" s="302"/>
    </row>
    <row r="16" spans="1:7" s="277" customFormat="1">
      <c r="A16" s="304" t="s">
        <v>18</v>
      </c>
      <c r="B16" s="305" t="s">
        <v>100</v>
      </c>
      <c r="C16" s="305" t="s">
        <v>191</v>
      </c>
      <c r="D16" s="306" t="s">
        <v>1</v>
      </c>
      <c r="E16" s="307">
        <v>1.1869000000000001</v>
      </c>
      <c r="F16" s="308"/>
      <c r="G16" s="309"/>
    </row>
    <row r="17" spans="1:7" s="314" customFormat="1" outlineLevel="1">
      <c r="A17" s="310" t="s">
        <v>19</v>
      </c>
      <c r="B17" s="311" t="s">
        <v>18</v>
      </c>
      <c r="C17" s="312" t="s">
        <v>20</v>
      </c>
      <c r="D17" s="311" t="s">
        <v>21</v>
      </c>
      <c r="E17" s="313">
        <v>13.3</v>
      </c>
      <c r="F17" s="313">
        <v>15.786</v>
      </c>
    </row>
    <row r="18" spans="1:7" s="277" customFormat="1">
      <c r="A18" s="304" t="s">
        <v>24</v>
      </c>
      <c r="B18" s="305" t="s">
        <v>100</v>
      </c>
      <c r="C18" s="305" t="s">
        <v>190</v>
      </c>
      <c r="D18" s="306" t="s">
        <v>1</v>
      </c>
      <c r="E18" s="307">
        <v>1.0484</v>
      </c>
      <c r="F18" s="308"/>
      <c r="G18" s="309"/>
    </row>
    <row r="19" spans="1:7" s="314" customFormat="1" outlineLevel="1">
      <c r="A19" s="310" t="s">
        <v>102</v>
      </c>
      <c r="B19" s="311" t="s">
        <v>18</v>
      </c>
      <c r="C19" s="312" t="s">
        <v>20</v>
      </c>
      <c r="D19" s="311" t="s">
        <v>21</v>
      </c>
      <c r="E19" s="313">
        <v>13.3</v>
      </c>
      <c r="F19" s="313">
        <v>13.9444</v>
      </c>
    </row>
    <row r="20" spans="1:7" s="277" customFormat="1" ht="26.4">
      <c r="A20" s="304" t="s">
        <v>26</v>
      </c>
      <c r="B20" s="305" t="s">
        <v>98</v>
      </c>
      <c r="C20" s="305" t="s">
        <v>99</v>
      </c>
      <c r="D20" s="306" t="s">
        <v>23</v>
      </c>
      <c r="E20" s="307">
        <v>5.9</v>
      </c>
      <c r="F20" s="308"/>
      <c r="G20" s="309"/>
    </row>
    <row r="21" spans="1:7" s="314" customFormat="1" outlineLevel="1">
      <c r="A21" s="310" t="s">
        <v>97</v>
      </c>
      <c r="B21" s="311" t="s">
        <v>18</v>
      </c>
      <c r="C21" s="312" t="s">
        <v>20</v>
      </c>
      <c r="D21" s="311" t="s">
        <v>21</v>
      </c>
      <c r="E21" s="313">
        <v>0.57769999999999999</v>
      </c>
      <c r="F21" s="313">
        <v>3.4083999999999999</v>
      </c>
    </row>
    <row r="22" spans="1:7" s="319" customFormat="1" outlineLevel="1">
      <c r="A22" s="315" t="s">
        <v>192</v>
      </c>
      <c r="B22" s="316" t="s">
        <v>120</v>
      </c>
      <c r="C22" s="317" t="s">
        <v>121</v>
      </c>
      <c r="D22" s="316" t="s">
        <v>22</v>
      </c>
      <c r="E22" s="318">
        <v>0.28999999999999998</v>
      </c>
      <c r="F22" s="318">
        <v>1.7110000000000001</v>
      </c>
    </row>
    <row r="23" spans="1:7" s="277" customFormat="1">
      <c r="A23" s="304" t="s">
        <v>27</v>
      </c>
      <c r="B23" s="305" t="s">
        <v>125</v>
      </c>
      <c r="C23" s="305" t="s">
        <v>124</v>
      </c>
      <c r="D23" s="306" t="s">
        <v>23</v>
      </c>
      <c r="E23" s="307">
        <v>5.9</v>
      </c>
      <c r="F23" s="308"/>
      <c r="G23" s="309"/>
    </row>
    <row r="24" spans="1:7" s="319" customFormat="1" outlineLevel="1">
      <c r="A24" s="315" t="s">
        <v>31</v>
      </c>
      <c r="B24" s="316" t="s">
        <v>120</v>
      </c>
      <c r="C24" s="317" t="s">
        <v>121</v>
      </c>
      <c r="D24" s="316" t="s">
        <v>22</v>
      </c>
      <c r="E24" s="318">
        <v>0.1696</v>
      </c>
      <c r="F24" s="318">
        <v>1.0005999999999999</v>
      </c>
    </row>
    <row r="25" spans="1:7" s="277" customFormat="1">
      <c r="A25" s="304" t="s">
        <v>28</v>
      </c>
      <c r="B25" s="305" t="s">
        <v>131</v>
      </c>
      <c r="C25" s="305" t="s">
        <v>142</v>
      </c>
      <c r="D25" s="306" t="s">
        <v>122</v>
      </c>
      <c r="E25" s="307">
        <v>35</v>
      </c>
      <c r="F25" s="308"/>
      <c r="G25" s="309"/>
    </row>
    <row r="26" spans="1:7" s="314" customFormat="1" outlineLevel="1">
      <c r="A26" s="310" t="s">
        <v>94</v>
      </c>
      <c r="B26" s="311" t="s">
        <v>18</v>
      </c>
      <c r="C26" s="312" t="s">
        <v>20</v>
      </c>
      <c r="D26" s="311" t="s">
        <v>21</v>
      </c>
      <c r="E26" s="313">
        <v>1.1191</v>
      </c>
      <c r="F26" s="313">
        <v>39.168500000000002</v>
      </c>
    </row>
    <row r="27" spans="1:7" s="324" customFormat="1" outlineLevel="1">
      <c r="A27" s="320" t="s">
        <v>106</v>
      </c>
      <c r="B27" s="321" t="s">
        <v>123</v>
      </c>
      <c r="C27" s="322" t="s">
        <v>143</v>
      </c>
      <c r="D27" s="321" t="s">
        <v>25</v>
      </c>
      <c r="E27" s="323">
        <v>0.41599999999999998</v>
      </c>
      <c r="F27" s="323">
        <v>14.56</v>
      </c>
    </row>
    <row r="28" spans="1:7" s="324" customFormat="1" outlineLevel="1">
      <c r="A28" s="325" t="s">
        <v>107</v>
      </c>
      <c r="B28" s="326" t="s">
        <v>193</v>
      </c>
      <c r="C28" s="327" t="s">
        <v>194</v>
      </c>
      <c r="D28" s="326" t="s">
        <v>133</v>
      </c>
      <c r="E28" s="328">
        <v>0.1026</v>
      </c>
      <c r="F28" s="328">
        <v>3.5910000000000002</v>
      </c>
    </row>
    <row r="29" spans="1:7" s="277" customFormat="1">
      <c r="A29" s="304" t="s">
        <v>29</v>
      </c>
      <c r="B29" s="305" t="s">
        <v>131</v>
      </c>
      <c r="C29" s="305" t="s">
        <v>218</v>
      </c>
      <c r="D29" s="306" t="s">
        <v>122</v>
      </c>
      <c r="E29" s="307">
        <v>21</v>
      </c>
      <c r="F29" s="308"/>
      <c r="G29" s="309"/>
    </row>
    <row r="30" spans="1:7" s="314" customFormat="1" outlineLevel="1">
      <c r="A30" s="310" t="s">
        <v>195</v>
      </c>
      <c r="B30" s="311" t="s">
        <v>18</v>
      </c>
      <c r="C30" s="312" t="s">
        <v>20</v>
      </c>
      <c r="D30" s="311" t="s">
        <v>21</v>
      </c>
      <c r="E30" s="313">
        <v>1.6476</v>
      </c>
      <c r="F30" s="313">
        <v>34.599600000000002</v>
      </c>
    </row>
    <row r="31" spans="1:7" s="324" customFormat="1" outlineLevel="1">
      <c r="A31" s="320" t="s">
        <v>196</v>
      </c>
      <c r="B31" s="321" t="s">
        <v>123</v>
      </c>
      <c r="C31" s="322" t="s">
        <v>143</v>
      </c>
      <c r="D31" s="321" t="s">
        <v>25</v>
      </c>
      <c r="E31" s="323">
        <v>0.79979999999999996</v>
      </c>
      <c r="F31" s="323">
        <v>16.7958</v>
      </c>
    </row>
    <row r="32" spans="1:7" s="324" customFormat="1" outlineLevel="1">
      <c r="A32" s="325" t="s">
        <v>197</v>
      </c>
      <c r="B32" s="326" t="s">
        <v>193</v>
      </c>
      <c r="C32" s="327" t="s">
        <v>194</v>
      </c>
      <c r="D32" s="326" t="s">
        <v>133</v>
      </c>
      <c r="E32" s="328">
        <v>0.14219999999999999</v>
      </c>
      <c r="F32" s="328">
        <v>2.9862000000000002</v>
      </c>
    </row>
    <row r="33" spans="1:7" s="277" customFormat="1" ht="26.4">
      <c r="A33" s="304" t="s">
        <v>30</v>
      </c>
      <c r="B33" s="305" t="s">
        <v>119</v>
      </c>
      <c r="C33" s="305" t="s">
        <v>198</v>
      </c>
      <c r="D33" s="306" t="s">
        <v>1</v>
      </c>
      <c r="E33" s="307">
        <v>1.8463000000000001</v>
      </c>
      <c r="F33" s="308"/>
      <c r="G33" s="309"/>
    </row>
    <row r="34" spans="1:7" s="314" customFormat="1" outlineLevel="1">
      <c r="A34" s="310" t="s">
        <v>199</v>
      </c>
      <c r="B34" s="311" t="s">
        <v>18</v>
      </c>
      <c r="C34" s="312" t="s">
        <v>20</v>
      </c>
      <c r="D34" s="311" t="s">
        <v>21</v>
      </c>
      <c r="E34" s="313">
        <v>31.98</v>
      </c>
      <c r="F34" s="313">
        <v>59.044699999999999</v>
      </c>
    </row>
    <row r="35" spans="1:7" s="319" customFormat="1" outlineLevel="1">
      <c r="A35" s="315" t="s">
        <v>200</v>
      </c>
      <c r="B35" s="316" t="s">
        <v>201</v>
      </c>
      <c r="C35" s="317" t="s">
        <v>134</v>
      </c>
      <c r="D35" s="316" t="s">
        <v>22</v>
      </c>
      <c r="E35" s="318">
        <v>0.47</v>
      </c>
      <c r="F35" s="318">
        <v>0.867761</v>
      </c>
    </row>
    <row r="36" spans="1:7" s="324" customFormat="1" outlineLevel="1">
      <c r="A36" s="320" t="s">
        <v>202</v>
      </c>
      <c r="B36" s="321" t="s">
        <v>118</v>
      </c>
      <c r="C36" s="322" t="s">
        <v>117</v>
      </c>
      <c r="D36" s="321" t="s">
        <v>96</v>
      </c>
      <c r="E36" s="323">
        <v>115</v>
      </c>
      <c r="F36" s="323">
        <v>212.3245</v>
      </c>
    </row>
    <row r="37" spans="1:7" s="324" customFormat="1" outlineLevel="1">
      <c r="A37" s="325" t="s">
        <v>203</v>
      </c>
      <c r="B37" s="326" t="s">
        <v>116</v>
      </c>
      <c r="C37" s="327" t="s">
        <v>115</v>
      </c>
      <c r="D37" s="326" t="s">
        <v>23</v>
      </c>
      <c r="E37" s="328">
        <v>1.26E-2</v>
      </c>
      <c r="F37" s="328">
        <v>2.3262999999999999E-2</v>
      </c>
    </row>
    <row r="38" spans="1:7" s="324" customFormat="1" outlineLevel="1">
      <c r="A38" s="325" t="s">
        <v>204</v>
      </c>
      <c r="B38" s="326" t="s">
        <v>114</v>
      </c>
      <c r="C38" s="327" t="s">
        <v>113</v>
      </c>
      <c r="D38" s="326" t="s">
        <v>23</v>
      </c>
      <c r="E38" s="328">
        <v>1.2600000000000001E-3</v>
      </c>
      <c r="F38" s="328">
        <v>2.3259999999999999E-3</v>
      </c>
    </row>
    <row r="39" spans="1:7" s="324" customFormat="1" outlineLevel="1">
      <c r="A39" s="325" t="s">
        <v>205</v>
      </c>
      <c r="B39" s="326" t="s">
        <v>112</v>
      </c>
      <c r="C39" s="327" t="s">
        <v>111</v>
      </c>
      <c r="D39" s="326" t="s">
        <v>23</v>
      </c>
      <c r="E39" s="328">
        <v>0.03</v>
      </c>
      <c r="F39" s="328">
        <v>5.5389000000000001E-2</v>
      </c>
    </row>
    <row r="40" spans="1:7" s="324" customFormat="1" outlineLevel="1">
      <c r="A40" s="325" t="s">
        <v>206</v>
      </c>
      <c r="B40" s="326" t="s">
        <v>108</v>
      </c>
      <c r="C40" s="327" t="s">
        <v>109</v>
      </c>
      <c r="D40" s="326" t="s">
        <v>23</v>
      </c>
      <c r="E40" s="328">
        <v>4.7300000000000002E-2</v>
      </c>
      <c r="F40" s="328">
        <v>8.7330000000000005E-2</v>
      </c>
    </row>
    <row r="41" spans="1:7" s="277" customFormat="1" ht="26.4">
      <c r="A41" s="304" t="s">
        <v>207</v>
      </c>
      <c r="B41" s="305" t="s">
        <v>119</v>
      </c>
      <c r="C41" s="305" t="s">
        <v>208</v>
      </c>
      <c r="D41" s="306" t="s">
        <v>1</v>
      </c>
      <c r="E41" s="307">
        <v>1.5760000000000001</v>
      </c>
      <c r="F41" s="308"/>
      <c r="G41" s="309"/>
    </row>
    <row r="42" spans="1:7" s="314" customFormat="1" outlineLevel="1">
      <c r="A42" s="310" t="s">
        <v>209</v>
      </c>
      <c r="B42" s="311" t="s">
        <v>18</v>
      </c>
      <c r="C42" s="312" t="s">
        <v>20</v>
      </c>
      <c r="D42" s="311" t="s">
        <v>21</v>
      </c>
      <c r="E42" s="313">
        <v>31.98</v>
      </c>
      <c r="F42" s="313">
        <v>50.399500000000003</v>
      </c>
    </row>
    <row r="43" spans="1:7" s="319" customFormat="1" outlineLevel="1">
      <c r="A43" s="315" t="s">
        <v>210</v>
      </c>
      <c r="B43" s="316" t="s">
        <v>201</v>
      </c>
      <c r="C43" s="317" t="s">
        <v>134</v>
      </c>
      <c r="D43" s="316" t="s">
        <v>22</v>
      </c>
      <c r="E43" s="318">
        <v>0.47</v>
      </c>
      <c r="F43" s="318">
        <v>0.74070599999999998</v>
      </c>
    </row>
    <row r="44" spans="1:7" s="324" customFormat="1" outlineLevel="1">
      <c r="A44" s="320" t="s">
        <v>211</v>
      </c>
      <c r="B44" s="321" t="s">
        <v>118</v>
      </c>
      <c r="C44" s="322" t="s">
        <v>117</v>
      </c>
      <c r="D44" s="321" t="s">
        <v>96</v>
      </c>
      <c r="E44" s="323">
        <v>115</v>
      </c>
      <c r="F44" s="323">
        <v>181.23650000000001</v>
      </c>
    </row>
    <row r="45" spans="1:7" s="324" customFormat="1" outlineLevel="1">
      <c r="A45" s="325" t="s">
        <v>212</v>
      </c>
      <c r="B45" s="326" t="s">
        <v>116</v>
      </c>
      <c r="C45" s="327" t="s">
        <v>115</v>
      </c>
      <c r="D45" s="326" t="s">
        <v>23</v>
      </c>
      <c r="E45" s="328">
        <v>1.26E-2</v>
      </c>
      <c r="F45" s="328">
        <v>1.9857E-2</v>
      </c>
    </row>
    <row r="46" spans="1:7" s="324" customFormat="1" outlineLevel="1">
      <c r="A46" s="325" t="s">
        <v>213</v>
      </c>
      <c r="B46" s="326" t="s">
        <v>114</v>
      </c>
      <c r="C46" s="327" t="s">
        <v>113</v>
      </c>
      <c r="D46" s="326" t="s">
        <v>23</v>
      </c>
      <c r="E46" s="328">
        <v>1.2600000000000001E-3</v>
      </c>
      <c r="F46" s="328">
        <v>1.9859999999999999E-3</v>
      </c>
    </row>
    <row r="47" spans="1:7" s="324" customFormat="1" outlineLevel="1">
      <c r="A47" s="325" t="s">
        <v>214</v>
      </c>
      <c r="B47" s="326" t="s">
        <v>112</v>
      </c>
      <c r="C47" s="327" t="s">
        <v>111</v>
      </c>
      <c r="D47" s="326" t="s">
        <v>23</v>
      </c>
      <c r="E47" s="328">
        <v>0.03</v>
      </c>
      <c r="F47" s="328">
        <v>4.7279000000000002E-2</v>
      </c>
    </row>
    <row r="48" spans="1:7" s="324" customFormat="1" outlineLevel="1">
      <c r="A48" s="325" t="s">
        <v>215</v>
      </c>
      <c r="B48" s="326" t="s">
        <v>108</v>
      </c>
      <c r="C48" s="327" t="s">
        <v>109</v>
      </c>
      <c r="D48" s="326" t="s">
        <v>23</v>
      </c>
      <c r="E48" s="328">
        <v>4.7300000000000002E-2</v>
      </c>
      <c r="F48" s="328">
        <v>7.4542999999999998E-2</v>
      </c>
    </row>
    <row r="49" spans="1:7" s="277" customFormat="1" ht="13.8" thickBot="1">
      <c r="A49" s="332"/>
      <c r="B49" s="333"/>
      <c r="C49" s="333"/>
      <c r="D49" s="333"/>
      <c r="E49" s="333"/>
      <c r="F49" s="334"/>
      <c r="G49" s="275"/>
    </row>
    <row r="50" spans="1:7" s="277" customFormat="1" ht="13.8" thickTop="1">
      <c r="A50" s="335" t="s">
        <v>34</v>
      </c>
      <c r="B50" s="336"/>
      <c r="C50" s="336"/>
      <c r="D50" s="337"/>
      <c r="E50" s="338"/>
      <c r="F50" s="339"/>
      <c r="G50" s="309"/>
    </row>
    <row r="51" spans="1:7" s="277" customFormat="1">
      <c r="A51" s="340"/>
      <c r="B51" s="341"/>
      <c r="C51" s="341"/>
      <c r="D51" s="341"/>
      <c r="E51" s="341"/>
      <c r="F51" s="342"/>
      <c r="G51" s="275"/>
    </row>
    <row r="52" spans="1:7" s="277" customFormat="1">
      <c r="A52" s="343"/>
      <c r="B52" s="344"/>
      <c r="C52" s="345" t="s">
        <v>35</v>
      </c>
      <c r="D52" s="346"/>
      <c r="E52" s="347"/>
      <c r="F52" s="348"/>
      <c r="G52" s="275"/>
    </row>
    <row r="53" spans="1:7" s="277" customFormat="1">
      <c r="A53" s="349" t="s">
        <v>18</v>
      </c>
      <c r="B53" s="350" t="s">
        <v>18</v>
      </c>
      <c r="C53" s="350" t="s">
        <v>20</v>
      </c>
      <c r="D53" s="351" t="s">
        <v>21</v>
      </c>
      <c r="E53" s="352"/>
      <c r="F53" s="352">
        <v>216.3511</v>
      </c>
      <c r="G53" s="275"/>
    </row>
    <row r="54" spans="1:7" s="277" customFormat="1">
      <c r="A54" s="275"/>
    </row>
    <row r="55" spans="1:7" s="277" customFormat="1">
      <c r="A55" s="275"/>
    </row>
    <row r="56" spans="1:7" s="277" customFormat="1">
      <c r="A56" s="275"/>
    </row>
    <row r="57" spans="1:7" s="277" customFormat="1">
      <c r="A57" s="275"/>
    </row>
    <row r="58" spans="1:7" s="277" customFormat="1">
      <c r="A58" s="275"/>
    </row>
    <row r="59" spans="1:7" s="277" customFormat="1">
      <c r="A59" s="275"/>
    </row>
    <row r="60" spans="1:7" s="277" customFormat="1">
      <c r="A60" s="275"/>
    </row>
    <row r="61" spans="1:7" s="277" customFormat="1">
      <c r="A61" s="275"/>
    </row>
    <row r="62" spans="1:7" s="277" customFormat="1">
      <c r="A62" s="275"/>
    </row>
    <row r="63" spans="1:7" s="277" customFormat="1">
      <c r="A63" s="275"/>
    </row>
    <row r="64" spans="1:7" s="277" customFormat="1">
      <c r="A64" s="275"/>
    </row>
  </sheetData>
  <mergeCells count="24">
    <mergeCell ref="E29:F29"/>
    <mergeCell ref="E33:F33"/>
    <mergeCell ref="E41:F41"/>
    <mergeCell ref="A49:F49"/>
    <mergeCell ref="A50:C50"/>
    <mergeCell ref="A51:F51"/>
    <mergeCell ref="A15:F15"/>
    <mergeCell ref="E16:F16"/>
    <mergeCell ref="E18:F18"/>
    <mergeCell ref="E20:F20"/>
    <mergeCell ref="E23:F23"/>
    <mergeCell ref="E25:F25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2018)&amp;C&amp;P&amp;R160060060</oddHeader>
    <oddFooter>&amp;CСтраниц -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34"/>
  <sheetViews>
    <sheetView topLeftCell="A7" workbookViewId="0">
      <selection activeCell="E1" sqref="E1:F1048576"/>
    </sheetView>
  </sheetViews>
  <sheetFormatPr defaultColWidth="9.33203125" defaultRowHeight="13.2"/>
  <cols>
    <col min="1" max="1" width="6.33203125" style="353" customWidth="1"/>
    <col min="2" max="2" width="60" style="353" customWidth="1"/>
    <col min="3" max="3" width="9.33203125" style="353"/>
    <col min="4" max="4" width="14.44140625" style="353" customWidth="1"/>
    <col min="5" max="16384" width="9.33203125" style="353"/>
  </cols>
  <sheetData>
    <row r="2" spans="1:4" ht="76.5" customHeight="1">
      <c r="B2" s="354" t="str">
        <f>[22]bv_abc4!B2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354"/>
      <c r="D2" s="354"/>
    </row>
    <row r="3" spans="1:4" ht="4.5" customHeight="1">
      <c r="B3" s="354"/>
      <c r="C3" s="354"/>
      <c r="D3" s="354"/>
    </row>
    <row r="4" spans="1:4" ht="37.5" customHeight="1">
      <c r="B4" s="354" t="str">
        <f>[22]bv_abc4!B8</f>
        <v>ВОССТАНОВЛЕНИЕ ТЕПЛОВОЙ ИЗОЛЯЦИИ ТЕПЛОВЫХ СЕТЕЙ: АВИАСОЗЛАР-4 КИРИШ 2-14 ИХК-25 ДАН ИХК-30 ГАЧА (Д-108 ММ L-350 П.М., Д-159 ММ L- 210 П.М.)</v>
      </c>
      <c r="C4" s="354"/>
      <c r="D4" s="354"/>
    </row>
    <row r="5" spans="1:4">
      <c r="B5" s="355"/>
    </row>
    <row r="6" spans="1:4" ht="15.6">
      <c r="A6" s="356" t="s">
        <v>219</v>
      </c>
      <c r="B6" s="356"/>
      <c r="C6" s="356"/>
      <c r="D6" s="356"/>
    </row>
    <row r="8" spans="1:4" ht="12.75" customHeight="1">
      <c r="A8" s="357" t="s">
        <v>37</v>
      </c>
      <c r="B8" s="357" t="s">
        <v>38</v>
      </c>
      <c r="C8" s="357" t="s">
        <v>14</v>
      </c>
      <c r="D8" s="357" t="s">
        <v>39</v>
      </c>
    </row>
    <row r="9" spans="1:4">
      <c r="A9" s="358"/>
      <c r="B9" s="358"/>
      <c r="C9" s="358"/>
      <c r="D9" s="358"/>
    </row>
    <row r="10" spans="1:4">
      <c r="A10" s="359"/>
      <c r="B10" s="359"/>
      <c r="C10" s="359"/>
      <c r="D10" s="359"/>
    </row>
    <row r="11" spans="1:4">
      <c r="A11" s="360">
        <v>1</v>
      </c>
      <c r="B11" s="361">
        <v>2</v>
      </c>
      <c r="C11" s="361">
        <v>3</v>
      </c>
      <c r="D11" s="361">
        <v>4</v>
      </c>
    </row>
    <row r="12" spans="1:4">
      <c r="A12" s="362"/>
      <c r="B12" s="362"/>
      <c r="C12" s="362"/>
      <c r="D12" s="362"/>
    </row>
    <row r="13" spans="1:4" ht="15.6">
      <c r="A13" s="363" t="s">
        <v>40</v>
      </c>
      <c r="B13" s="364"/>
      <c r="C13" s="364"/>
      <c r="D13" s="364"/>
    </row>
    <row r="14" spans="1:4">
      <c r="A14" s="365"/>
      <c r="B14" s="366"/>
      <c r="C14" s="366"/>
      <c r="D14" s="366"/>
    </row>
    <row r="15" spans="1:4">
      <c r="A15" s="367"/>
      <c r="B15" s="368"/>
      <c r="C15" s="368"/>
      <c r="D15" s="368"/>
    </row>
    <row r="16" spans="1:4" ht="15.6">
      <c r="A16" s="369" t="s">
        <v>41</v>
      </c>
      <c r="B16" s="370"/>
      <c r="C16" s="370"/>
      <c r="D16" s="370"/>
    </row>
    <row r="17" spans="1:4">
      <c r="A17" s="371" t="s">
        <v>18</v>
      </c>
      <c r="B17" s="372" t="s">
        <v>20</v>
      </c>
      <c r="C17" s="373" t="s">
        <v>21</v>
      </c>
      <c r="D17" s="380">
        <f>[22]bv_abc4!F53</f>
        <v>216.3511</v>
      </c>
    </row>
    <row r="18" spans="1:4">
      <c r="A18" s="375"/>
      <c r="B18" s="376" t="s">
        <v>42</v>
      </c>
      <c r="C18" s="376" t="s">
        <v>21</v>
      </c>
      <c r="D18" s="381">
        <f>SUM(D17)</f>
        <v>216.3511</v>
      </c>
    </row>
    <row r="19" spans="1:4">
      <c r="A19" s="367"/>
      <c r="B19" s="368"/>
      <c r="C19" s="368"/>
      <c r="D19" s="368"/>
    </row>
    <row r="20" spans="1:4" ht="15.6">
      <c r="A20" s="369" t="s">
        <v>36</v>
      </c>
      <c r="B20" s="370"/>
      <c r="C20" s="370"/>
      <c r="D20" s="370"/>
    </row>
    <row r="21" spans="1:4">
      <c r="A21" s="371" t="s">
        <v>18</v>
      </c>
      <c r="B21" s="372" t="s">
        <v>121</v>
      </c>
      <c r="C21" s="373" t="s">
        <v>22</v>
      </c>
      <c r="D21" s="378">
        <v>2.7116400000000001</v>
      </c>
    </row>
    <row r="22" spans="1:4">
      <c r="A22" s="371" t="s">
        <v>24</v>
      </c>
      <c r="B22" s="372" t="s">
        <v>134</v>
      </c>
      <c r="C22" s="373" t="s">
        <v>22</v>
      </c>
      <c r="D22" s="378">
        <v>1.6084669</v>
      </c>
    </row>
    <row r="23" spans="1:4">
      <c r="A23" s="375"/>
      <c r="B23" s="376" t="s">
        <v>43</v>
      </c>
      <c r="C23" s="376" t="s">
        <v>0</v>
      </c>
      <c r="D23" s="379"/>
    </row>
    <row r="24" spans="1:4">
      <c r="A24" s="367"/>
      <c r="B24" s="368"/>
      <c r="C24" s="368"/>
      <c r="D24" s="368"/>
    </row>
    <row r="25" spans="1:4" ht="15.6">
      <c r="A25" s="369" t="s">
        <v>44</v>
      </c>
      <c r="B25" s="370"/>
      <c r="C25" s="370"/>
      <c r="D25" s="370"/>
    </row>
    <row r="26" spans="1:4">
      <c r="A26" s="371" t="s">
        <v>18</v>
      </c>
      <c r="B26" s="372" t="s">
        <v>117</v>
      </c>
      <c r="C26" s="373" t="s">
        <v>96</v>
      </c>
      <c r="D26" s="378">
        <v>393.56105000000002</v>
      </c>
    </row>
    <row r="27" spans="1:4" ht="26.4">
      <c r="A27" s="371" t="s">
        <v>24</v>
      </c>
      <c r="B27" s="372" t="s">
        <v>115</v>
      </c>
      <c r="C27" s="373" t="s">
        <v>23</v>
      </c>
      <c r="D27" s="378">
        <v>4.3120600000000002E-2</v>
      </c>
    </row>
    <row r="28" spans="1:4">
      <c r="A28" s="371" t="s">
        <v>26</v>
      </c>
      <c r="B28" s="372" t="s">
        <v>113</v>
      </c>
      <c r="C28" s="373" t="s">
        <v>23</v>
      </c>
      <c r="D28" s="378">
        <v>4.3120600000000004E-3</v>
      </c>
    </row>
    <row r="29" spans="1:4" ht="26.4">
      <c r="A29" s="371" t="s">
        <v>27</v>
      </c>
      <c r="B29" s="372" t="s">
        <v>111</v>
      </c>
      <c r="C29" s="373" t="s">
        <v>23</v>
      </c>
      <c r="D29" s="378">
        <v>0.1026681</v>
      </c>
    </row>
    <row r="30" spans="1:4" ht="26.4">
      <c r="A30" s="371" t="s">
        <v>28</v>
      </c>
      <c r="B30" s="372" t="s">
        <v>109</v>
      </c>
      <c r="C30" s="373" t="s">
        <v>23</v>
      </c>
      <c r="D30" s="378">
        <v>0.16187336999999999</v>
      </c>
    </row>
    <row r="31" spans="1:4">
      <c r="A31" s="371" t="s">
        <v>29</v>
      </c>
      <c r="B31" s="372" t="s">
        <v>143</v>
      </c>
      <c r="C31" s="373" t="s">
        <v>25</v>
      </c>
      <c r="D31" s="378">
        <v>31.355799999999999</v>
      </c>
    </row>
    <row r="32" spans="1:4">
      <c r="A32" s="371" t="s">
        <v>30</v>
      </c>
      <c r="B32" s="372" t="s">
        <v>194</v>
      </c>
      <c r="C32" s="373" t="s">
        <v>133</v>
      </c>
      <c r="D32" s="378">
        <v>6.5772000000000004</v>
      </c>
    </row>
    <row r="33" spans="1:4">
      <c r="A33" s="375"/>
      <c r="B33" s="376" t="s">
        <v>45</v>
      </c>
      <c r="C33" s="376" t="s">
        <v>0</v>
      </c>
      <c r="D33" s="379"/>
    </row>
    <row r="34" spans="1:4">
      <c r="A34" s="367"/>
      <c r="B34" s="368"/>
      <c r="C34" s="368"/>
      <c r="D34" s="368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B2:D3"/>
    <mergeCell ref="B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2018)&amp;RЭ160060060</oddHeader>
    <oddFooter>&amp;C&amp;N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showGridLines="0" zoomScaleNormal="100" workbookViewId="0">
      <selection activeCell="D10" sqref="D10"/>
    </sheetView>
  </sheetViews>
  <sheetFormatPr defaultColWidth="9.33203125" defaultRowHeight="13.2" outlineLevelRow="1"/>
  <cols>
    <col min="1" max="1" width="6.33203125" style="303" customWidth="1"/>
    <col min="2" max="2" width="15.77734375" style="303" customWidth="1"/>
    <col min="3" max="3" width="96.6640625" style="303" customWidth="1"/>
    <col min="4" max="6" width="11.77734375" style="303" customWidth="1"/>
    <col min="7" max="16384" width="9.33203125" style="303"/>
  </cols>
  <sheetData>
    <row r="1" spans="1:7" s="277" customFormat="1">
      <c r="A1" s="275"/>
      <c r="B1" s="275"/>
      <c r="C1" s="275"/>
      <c r="D1" s="275"/>
      <c r="E1" s="275"/>
      <c r="F1" s="276" t="s">
        <v>4</v>
      </c>
      <c r="G1" s="275"/>
    </row>
    <row r="2" spans="1:7" s="277" customFormat="1" ht="64.5" customHeight="1">
      <c r="A2" s="275"/>
      <c r="B2" s="278" t="s">
        <v>137</v>
      </c>
      <c r="C2" s="278"/>
      <c r="D2" s="278"/>
      <c r="E2" s="278"/>
      <c r="F2" s="278"/>
      <c r="G2" s="275"/>
    </row>
    <row r="3" spans="1:7" s="277" customFormat="1">
      <c r="A3" s="279"/>
      <c r="B3" s="280" t="s">
        <v>5</v>
      </c>
      <c r="C3" s="280"/>
      <c r="D3" s="280"/>
      <c r="E3" s="280"/>
      <c r="F3" s="280"/>
      <c r="G3" s="275"/>
    </row>
    <row r="4" spans="1:7" s="277" customFormat="1">
      <c r="A4" s="275"/>
      <c r="B4" s="275"/>
      <c r="C4" s="281"/>
      <c r="D4" s="281"/>
      <c r="E4" s="281"/>
      <c r="F4" s="281"/>
      <c r="G4" s="275"/>
    </row>
    <row r="5" spans="1:7" s="277" customFormat="1" ht="15.6">
      <c r="A5" s="282"/>
      <c r="B5" s="282"/>
      <c r="C5" s="283" t="s">
        <v>220</v>
      </c>
      <c r="D5" s="284"/>
      <c r="E5" s="284"/>
      <c r="F5" s="284"/>
      <c r="G5" s="275"/>
    </row>
    <row r="6" spans="1:7" s="277" customFormat="1">
      <c r="A6" s="279"/>
      <c r="B6" s="285" t="s">
        <v>6</v>
      </c>
      <c r="C6" s="285"/>
      <c r="D6" s="285"/>
      <c r="E6" s="285"/>
      <c r="F6" s="285"/>
      <c r="G6" s="275"/>
    </row>
    <row r="7" spans="1:7" s="277" customFormat="1">
      <c r="A7" s="275"/>
      <c r="B7" s="275"/>
      <c r="C7" s="275"/>
      <c r="D7" s="281"/>
      <c r="E7" s="275"/>
      <c r="F7" s="286" t="s">
        <v>7</v>
      </c>
      <c r="G7" s="275"/>
    </row>
    <row r="8" spans="1:7" s="277" customFormat="1" ht="27.75" customHeight="1">
      <c r="A8" s="286" t="s">
        <v>8</v>
      </c>
      <c r="B8" s="278" t="s">
        <v>221</v>
      </c>
      <c r="C8" s="278"/>
      <c r="D8" s="278"/>
      <c r="E8" s="278"/>
      <c r="F8" s="278"/>
      <c r="G8" s="275"/>
    </row>
    <row r="9" spans="1:7" s="277" customFormat="1">
      <c r="A9" s="279"/>
      <c r="B9" s="280" t="s">
        <v>9</v>
      </c>
      <c r="C9" s="280"/>
      <c r="D9" s="280"/>
      <c r="E9" s="280"/>
      <c r="F9" s="280"/>
      <c r="G9" s="275"/>
    </row>
    <row r="10" spans="1:7" s="277" customFormat="1">
      <c r="A10" s="275"/>
      <c r="B10" s="275"/>
      <c r="C10" s="275"/>
      <c r="D10" s="275"/>
      <c r="E10" s="275"/>
      <c r="F10" s="275"/>
      <c r="G10" s="275"/>
    </row>
    <row r="11" spans="1:7" s="277" customFormat="1">
      <c r="A11" s="287" t="s">
        <v>10</v>
      </c>
      <c r="B11" s="287"/>
      <c r="C11" s="288"/>
      <c r="D11" s="288"/>
      <c r="E11" s="288"/>
      <c r="F11" s="288"/>
      <c r="G11" s="275"/>
    </row>
    <row r="12" spans="1:7" s="293" customFormat="1" ht="12.75" customHeight="1">
      <c r="A12" s="289" t="s">
        <v>11</v>
      </c>
      <c r="B12" s="289" t="s">
        <v>12</v>
      </c>
      <c r="C12" s="289" t="s">
        <v>13</v>
      </c>
      <c r="D12" s="289" t="s">
        <v>14</v>
      </c>
      <c r="E12" s="290" t="s">
        <v>15</v>
      </c>
      <c r="F12" s="291"/>
      <c r="G12" s="292"/>
    </row>
    <row r="13" spans="1:7" s="293" customFormat="1" ht="34.5" customHeight="1">
      <c r="A13" s="294"/>
      <c r="B13" s="294"/>
      <c r="C13" s="294"/>
      <c r="D13" s="294"/>
      <c r="E13" s="295" t="s">
        <v>16</v>
      </c>
      <c r="F13" s="295" t="s">
        <v>17</v>
      </c>
      <c r="G13" s="292"/>
    </row>
    <row r="14" spans="1:7" s="299" customFormat="1">
      <c r="A14" s="296">
        <v>1</v>
      </c>
      <c r="B14" s="297">
        <v>2</v>
      </c>
      <c r="C14" s="297">
        <v>3</v>
      </c>
      <c r="D14" s="297">
        <v>4</v>
      </c>
      <c r="E14" s="297">
        <v>5</v>
      </c>
      <c r="F14" s="297">
        <v>6</v>
      </c>
      <c r="G14" s="298"/>
    </row>
    <row r="15" spans="1:7">
      <c r="A15" s="300"/>
      <c r="B15" s="301"/>
      <c r="C15" s="301"/>
      <c r="D15" s="301"/>
      <c r="E15" s="301"/>
      <c r="F15" s="302"/>
    </row>
    <row r="16" spans="1:7" s="277" customFormat="1">
      <c r="A16" s="304" t="s">
        <v>18</v>
      </c>
      <c r="B16" s="305" t="s">
        <v>100</v>
      </c>
      <c r="C16" s="305" t="s">
        <v>191</v>
      </c>
      <c r="D16" s="306" t="s">
        <v>1</v>
      </c>
      <c r="E16" s="307">
        <v>0.57650000000000001</v>
      </c>
      <c r="F16" s="308"/>
      <c r="G16" s="309"/>
    </row>
    <row r="17" spans="1:7" s="314" customFormat="1" outlineLevel="1">
      <c r="A17" s="310" t="s">
        <v>19</v>
      </c>
      <c r="B17" s="311" t="s">
        <v>18</v>
      </c>
      <c r="C17" s="312" t="s">
        <v>20</v>
      </c>
      <c r="D17" s="311" t="s">
        <v>21</v>
      </c>
      <c r="E17" s="313">
        <v>13.3</v>
      </c>
      <c r="F17" s="313">
        <v>7.6673999999999998</v>
      </c>
    </row>
    <row r="18" spans="1:7" s="277" customFormat="1">
      <c r="A18" s="304" t="s">
        <v>24</v>
      </c>
      <c r="B18" s="305" t="s">
        <v>100</v>
      </c>
      <c r="C18" s="305" t="s">
        <v>190</v>
      </c>
      <c r="D18" s="306" t="s">
        <v>1</v>
      </c>
      <c r="E18" s="307">
        <v>0.59911000000000003</v>
      </c>
      <c r="F18" s="308"/>
      <c r="G18" s="309"/>
    </row>
    <row r="19" spans="1:7" s="314" customFormat="1" outlineLevel="1">
      <c r="A19" s="310" t="s">
        <v>102</v>
      </c>
      <c r="B19" s="311" t="s">
        <v>18</v>
      </c>
      <c r="C19" s="312" t="s">
        <v>20</v>
      </c>
      <c r="D19" s="311" t="s">
        <v>21</v>
      </c>
      <c r="E19" s="313">
        <v>13.3</v>
      </c>
      <c r="F19" s="313">
        <v>7.9682000000000004</v>
      </c>
    </row>
    <row r="20" spans="1:7" s="277" customFormat="1" ht="26.4">
      <c r="A20" s="304" t="s">
        <v>26</v>
      </c>
      <c r="B20" s="305" t="s">
        <v>98</v>
      </c>
      <c r="C20" s="305" t="s">
        <v>99</v>
      </c>
      <c r="D20" s="306" t="s">
        <v>23</v>
      </c>
      <c r="E20" s="307">
        <v>3.1</v>
      </c>
      <c r="F20" s="308"/>
      <c r="G20" s="309"/>
    </row>
    <row r="21" spans="1:7" s="314" customFormat="1" outlineLevel="1">
      <c r="A21" s="310" t="s">
        <v>97</v>
      </c>
      <c r="B21" s="311" t="s">
        <v>18</v>
      </c>
      <c r="C21" s="312" t="s">
        <v>20</v>
      </c>
      <c r="D21" s="311" t="s">
        <v>21</v>
      </c>
      <c r="E21" s="313">
        <v>0.57769999999999999</v>
      </c>
      <c r="F21" s="313">
        <v>1.7908999999999999</v>
      </c>
    </row>
    <row r="22" spans="1:7" s="319" customFormat="1" outlineLevel="1">
      <c r="A22" s="315" t="s">
        <v>192</v>
      </c>
      <c r="B22" s="316" t="s">
        <v>120</v>
      </c>
      <c r="C22" s="317" t="s">
        <v>121</v>
      </c>
      <c r="D22" s="316" t="s">
        <v>22</v>
      </c>
      <c r="E22" s="318">
        <v>0.28999999999999998</v>
      </c>
      <c r="F22" s="318">
        <v>0.89900000000000002</v>
      </c>
    </row>
    <row r="23" spans="1:7" s="277" customFormat="1">
      <c r="A23" s="304" t="s">
        <v>27</v>
      </c>
      <c r="B23" s="305" t="s">
        <v>125</v>
      </c>
      <c r="C23" s="305" t="s">
        <v>124</v>
      </c>
      <c r="D23" s="306" t="s">
        <v>23</v>
      </c>
      <c r="E23" s="307">
        <v>3.1</v>
      </c>
      <c r="F23" s="308"/>
      <c r="G23" s="309"/>
    </row>
    <row r="24" spans="1:7" s="319" customFormat="1" outlineLevel="1">
      <c r="A24" s="315" t="s">
        <v>31</v>
      </c>
      <c r="B24" s="316" t="s">
        <v>120</v>
      </c>
      <c r="C24" s="317" t="s">
        <v>121</v>
      </c>
      <c r="D24" s="316" t="s">
        <v>22</v>
      </c>
      <c r="E24" s="318">
        <v>0.1696</v>
      </c>
      <c r="F24" s="318">
        <v>0.52576000000000001</v>
      </c>
    </row>
    <row r="25" spans="1:7" s="277" customFormat="1">
      <c r="A25" s="304" t="s">
        <v>28</v>
      </c>
      <c r="B25" s="305" t="s">
        <v>131</v>
      </c>
      <c r="C25" s="305" t="s">
        <v>142</v>
      </c>
      <c r="D25" s="306" t="s">
        <v>122</v>
      </c>
      <c r="E25" s="307">
        <v>17</v>
      </c>
      <c r="F25" s="308"/>
      <c r="G25" s="309"/>
    </row>
    <row r="26" spans="1:7" s="314" customFormat="1" outlineLevel="1">
      <c r="A26" s="310" t="s">
        <v>94</v>
      </c>
      <c r="B26" s="311" t="s">
        <v>18</v>
      </c>
      <c r="C26" s="312" t="s">
        <v>20</v>
      </c>
      <c r="D26" s="311" t="s">
        <v>21</v>
      </c>
      <c r="E26" s="313">
        <v>1.1191</v>
      </c>
      <c r="F26" s="313">
        <v>19.024699999999999</v>
      </c>
    </row>
    <row r="27" spans="1:7" s="324" customFormat="1" outlineLevel="1">
      <c r="A27" s="320" t="s">
        <v>106</v>
      </c>
      <c r="B27" s="321" t="s">
        <v>123</v>
      </c>
      <c r="C27" s="322" t="s">
        <v>143</v>
      </c>
      <c r="D27" s="321" t="s">
        <v>25</v>
      </c>
      <c r="E27" s="323">
        <v>0.41599999999999998</v>
      </c>
      <c r="F27" s="323">
        <v>7.0720000000000001</v>
      </c>
    </row>
    <row r="28" spans="1:7" s="324" customFormat="1" outlineLevel="1">
      <c r="A28" s="325" t="s">
        <v>107</v>
      </c>
      <c r="B28" s="326" t="s">
        <v>193</v>
      </c>
      <c r="C28" s="327" t="s">
        <v>194</v>
      </c>
      <c r="D28" s="326" t="s">
        <v>133</v>
      </c>
      <c r="E28" s="328">
        <v>0.1026</v>
      </c>
      <c r="F28" s="331">
        <v>1.7442</v>
      </c>
    </row>
    <row r="29" spans="1:7" s="277" customFormat="1">
      <c r="A29" s="304" t="s">
        <v>29</v>
      </c>
      <c r="B29" s="305" t="s">
        <v>131</v>
      </c>
      <c r="C29" s="305" t="s">
        <v>135</v>
      </c>
      <c r="D29" s="306" t="s">
        <v>122</v>
      </c>
      <c r="E29" s="307">
        <v>12</v>
      </c>
      <c r="F29" s="308"/>
      <c r="G29" s="309"/>
    </row>
    <row r="30" spans="1:7" s="314" customFormat="1" outlineLevel="1">
      <c r="A30" s="310" t="s">
        <v>195</v>
      </c>
      <c r="B30" s="311" t="s">
        <v>18</v>
      </c>
      <c r="C30" s="312" t="s">
        <v>20</v>
      </c>
      <c r="D30" s="311" t="s">
        <v>21</v>
      </c>
      <c r="E30" s="313">
        <v>1.6476</v>
      </c>
      <c r="F30" s="313">
        <v>19.7712</v>
      </c>
    </row>
    <row r="31" spans="1:7" s="324" customFormat="1" outlineLevel="1">
      <c r="A31" s="320" t="s">
        <v>196</v>
      </c>
      <c r="B31" s="321" t="s">
        <v>123</v>
      </c>
      <c r="C31" s="322" t="s">
        <v>143</v>
      </c>
      <c r="D31" s="321" t="s">
        <v>25</v>
      </c>
      <c r="E31" s="323">
        <v>0.79979999999999996</v>
      </c>
      <c r="F31" s="323">
        <v>9.5975999999999999</v>
      </c>
    </row>
    <row r="32" spans="1:7" s="324" customFormat="1" outlineLevel="1">
      <c r="A32" s="325" t="s">
        <v>197</v>
      </c>
      <c r="B32" s="326" t="s">
        <v>193</v>
      </c>
      <c r="C32" s="327" t="s">
        <v>194</v>
      </c>
      <c r="D32" s="326" t="s">
        <v>133</v>
      </c>
      <c r="E32" s="328">
        <v>0.14219999999999999</v>
      </c>
      <c r="F32" s="328">
        <v>1.7063999999999999</v>
      </c>
    </row>
    <row r="33" spans="1:7" s="277" customFormat="1" ht="26.4">
      <c r="A33" s="304" t="s">
        <v>30</v>
      </c>
      <c r="B33" s="305" t="s">
        <v>119</v>
      </c>
      <c r="C33" s="305" t="s">
        <v>208</v>
      </c>
      <c r="D33" s="306" t="s">
        <v>1</v>
      </c>
      <c r="E33" s="307">
        <v>0.89680000000000004</v>
      </c>
      <c r="F33" s="308"/>
      <c r="G33" s="309"/>
    </row>
    <row r="34" spans="1:7" s="314" customFormat="1" outlineLevel="1">
      <c r="A34" s="310" t="s">
        <v>199</v>
      </c>
      <c r="B34" s="311" t="s">
        <v>18</v>
      </c>
      <c r="C34" s="312" t="s">
        <v>20</v>
      </c>
      <c r="D34" s="311" t="s">
        <v>21</v>
      </c>
      <c r="E34" s="313">
        <v>31.98</v>
      </c>
      <c r="F34" s="313">
        <v>28.6797</v>
      </c>
    </row>
    <row r="35" spans="1:7" s="319" customFormat="1" outlineLevel="1">
      <c r="A35" s="315" t="s">
        <v>200</v>
      </c>
      <c r="B35" s="316" t="s">
        <v>201</v>
      </c>
      <c r="C35" s="317" t="s">
        <v>134</v>
      </c>
      <c r="D35" s="316" t="s">
        <v>22</v>
      </c>
      <c r="E35" s="318">
        <v>0.47</v>
      </c>
      <c r="F35" s="318">
        <v>0.42149599999999998</v>
      </c>
    </row>
    <row r="36" spans="1:7" s="324" customFormat="1" outlineLevel="1">
      <c r="A36" s="320" t="s">
        <v>202</v>
      </c>
      <c r="B36" s="321" t="s">
        <v>118</v>
      </c>
      <c r="C36" s="322" t="s">
        <v>117</v>
      </c>
      <c r="D36" s="321" t="s">
        <v>96</v>
      </c>
      <c r="E36" s="323">
        <v>115</v>
      </c>
      <c r="F36" s="323">
        <v>103.13200000000001</v>
      </c>
    </row>
    <row r="37" spans="1:7" s="324" customFormat="1" outlineLevel="1">
      <c r="A37" s="325" t="s">
        <v>203</v>
      </c>
      <c r="B37" s="326" t="s">
        <v>116</v>
      </c>
      <c r="C37" s="327" t="s">
        <v>115</v>
      </c>
      <c r="D37" s="326" t="s">
        <v>23</v>
      </c>
      <c r="E37" s="328">
        <v>1.26E-2</v>
      </c>
      <c r="F37" s="328">
        <v>1.1299999999999999E-2</v>
      </c>
    </row>
    <row r="38" spans="1:7" s="324" customFormat="1" outlineLevel="1">
      <c r="A38" s="325" t="s">
        <v>204</v>
      </c>
      <c r="B38" s="326" t="s">
        <v>114</v>
      </c>
      <c r="C38" s="327" t="s">
        <v>113</v>
      </c>
      <c r="D38" s="326" t="s">
        <v>23</v>
      </c>
      <c r="E38" s="328">
        <v>1.2600000000000001E-3</v>
      </c>
      <c r="F38" s="328">
        <v>1.1299999999999999E-3</v>
      </c>
    </row>
    <row r="39" spans="1:7" s="324" customFormat="1" outlineLevel="1">
      <c r="A39" s="325" t="s">
        <v>205</v>
      </c>
      <c r="B39" s="326" t="s">
        <v>112</v>
      </c>
      <c r="C39" s="327" t="s">
        <v>111</v>
      </c>
      <c r="D39" s="326" t="s">
        <v>23</v>
      </c>
      <c r="E39" s="328">
        <v>0.03</v>
      </c>
      <c r="F39" s="328">
        <v>2.6904000000000001E-2</v>
      </c>
    </row>
    <row r="40" spans="1:7" s="324" customFormat="1" outlineLevel="1">
      <c r="A40" s="325" t="s">
        <v>206</v>
      </c>
      <c r="B40" s="326" t="s">
        <v>108</v>
      </c>
      <c r="C40" s="327" t="s">
        <v>109</v>
      </c>
      <c r="D40" s="326" t="s">
        <v>23</v>
      </c>
      <c r="E40" s="328">
        <v>4.7300000000000002E-2</v>
      </c>
      <c r="F40" s="328">
        <v>4.2418999999999998E-2</v>
      </c>
    </row>
    <row r="41" spans="1:7" s="277" customFormat="1" ht="26.4">
      <c r="A41" s="304" t="s">
        <v>207</v>
      </c>
      <c r="B41" s="305" t="s">
        <v>119</v>
      </c>
      <c r="C41" s="305" t="s">
        <v>198</v>
      </c>
      <c r="D41" s="306" t="s">
        <v>1</v>
      </c>
      <c r="E41" s="382">
        <v>0.90054999999999996</v>
      </c>
      <c r="F41" s="383"/>
      <c r="G41" s="309"/>
    </row>
    <row r="42" spans="1:7" s="314" customFormat="1" outlineLevel="1">
      <c r="A42" s="310" t="s">
        <v>209</v>
      </c>
      <c r="B42" s="311" t="s">
        <v>18</v>
      </c>
      <c r="C42" s="312" t="s">
        <v>20</v>
      </c>
      <c r="D42" s="311" t="s">
        <v>21</v>
      </c>
      <c r="E42" s="313">
        <v>31.98</v>
      </c>
      <c r="F42" s="313">
        <v>28.799600000000002</v>
      </c>
    </row>
    <row r="43" spans="1:7" s="319" customFormat="1" outlineLevel="1">
      <c r="A43" s="315" t="s">
        <v>210</v>
      </c>
      <c r="B43" s="316" t="s">
        <v>201</v>
      </c>
      <c r="C43" s="317" t="s">
        <v>134</v>
      </c>
      <c r="D43" s="316" t="s">
        <v>22</v>
      </c>
      <c r="E43" s="318">
        <v>0.47</v>
      </c>
      <c r="F43" s="318">
        <v>0.423259</v>
      </c>
    </row>
    <row r="44" spans="1:7" s="324" customFormat="1" outlineLevel="1">
      <c r="A44" s="320" t="s">
        <v>211</v>
      </c>
      <c r="B44" s="321" t="s">
        <v>118</v>
      </c>
      <c r="C44" s="322" t="s">
        <v>117</v>
      </c>
      <c r="D44" s="321" t="s">
        <v>96</v>
      </c>
      <c r="E44" s="323">
        <v>115</v>
      </c>
      <c r="F44" s="323">
        <v>103.5633</v>
      </c>
    </row>
    <row r="45" spans="1:7" s="324" customFormat="1" outlineLevel="1">
      <c r="A45" s="325" t="s">
        <v>212</v>
      </c>
      <c r="B45" s="326" t="s">
        <v>116</v>
      </c>
      <c r="C45" s="327" t="s">
        <v>115</v>
      </c>
      <c r="D45" s="326" t="s">
        <v>23</v>
      </c>
      <c r="E45" s="328">
        <v>1.26E-2</v>
      </c>
      <c r="F45" s="328">
        <v>1.1346999999999999E-2</v>
      </c>
    </row>
    <row r="46" spans="1:7" s="324" customFormat="1" outlineLevel="1">
      <c r="A46" s="325" t="s">
        <v>213</v>
      </c>
      <c r="B46" s="326" t="s">
        <v>114</v>
      </c>
      <c r="C46" s="327" t="s">
        <v>113</v>
      </c>
      <c r="D46" s="326" t="s">
        <v>23</v>
      </c>
      <c r="E46" s="328">
        <v>1.2600000000000001E-3</v>
      </c>
      <c r="F46" s="328">
        <v>1.1349999999999999E-3</v>
      </c>
    </row>
    <row r="47" spans="1:7" s="324" customFormat="1" outlineLevel="1">
      <c r="A47" s="325" t="s">
        <v>214</v>
      </c>
      <c r="B47" s="326" t="s">
        <v>112</v>
      </c>
      <c r="C47" s="327" t="s">
        <v>111</v>
      </c>
      <c r="D47" s="326" t="s">
        <v>23</v>
      </c>
      <c r="E47" s="328">
        <v>0.03</v>
      </c>
      <c r="F47" s="328">
        <v>2.7015999999999998E-2</v>
      </c>
    </row>
    <row r="48" spans="1:7" s="324" customFormat="1" outlineLevel="1">
      <c r="A48" s="325" t="s">
        <v>215</v>
      </c>
      <c r="B48" s="326" t="s">
        <v>108</v>
      </c>
      <c r="C48" s="327" t="s">
        <v>109</v>
      </c>
      <c r="D48" s="326" t="s">
        <v>23</v>
      </c>
      <c r="E48" s="328">
        <v>4.7300000000000002E-2</v>
      </c>
      <c r="F48" s="328">
        <v>4.2596000000000002E-2</v>
      </c>
    </row>
    <row r="49" spans="1:7" s="277" customFormat="1" ht="13.8" thickBot="1">
      <c r="A49" s="332"/>
      <c r="B49" s="333"/>
      <c r="C49" s="333"/>
      <c r="D49" s="333"/>
      <c r="E49" s="333"/>
      <c r="F49" s="334"/>
      <c r="G49" s="275"/>
    </row>
    <row r="50" spans="1:7" s="277" customFormat="1" ht="13.8" thickTop="1">
      <c r="A50" s="335" t="s">
        <v>34</v>
      </c>
      <c r="B50" s="336"/>
      <c r="C50" s="336"/>
      <c r="D50" s="337"/>
      <c r="E50" s="338"/>
      <c r="F50" s="339"/>
      <c r="G50" s="309"/>
    </row>
    <row r="51" spans="1:7" s="277" customFormat="1">
      <c r="A51" s="340"/>
      <c r="B51" s="341"/>
      <c r="C51" s="341"/>
      <c r="D51" s="341"/>
      <c r="E51" s="341"/>
      <c r="F51" s="342"/>
      <c r="G51" s="275"/>
    </row>
    <row r="52" spans="1:7" s="277" customFormat="1">
      <c r="A52" s="343"/>
      <c r="B52" s="344"/>
      <c r="C52" s="345" t="s">
        <v>35</v>
      </c>
      <c r="D52" s="346"/>
      <c r="E52" s="347"/>
      <c r="F52" s="348"/>
      <c r="G52" s="275"/>
    </row>
    <row r="53" spans="1:7" s="277" customFormat="1">
      <c r="A53" s="349" t="s">
        <v>18</v>
      </c>
      <c r="B53" s="350" t="s">
        <v>18</v>
      </c>
      <c r="C53" s="350" t="s">
        <v>20</v>
      </c>
      <c r="D53" s="351" t="s">
        <v>21</v>
      </c>
      <c r="E53" s="352"/>
      <c r="F53" s="352">
        <v>113.7016</v>
      </c>
      <c r="G53" s="275"/>
    </row>
    <row r="54" spans="1:7" s="277" customFormat="1">
      <c r="A54" s="275"/>
    </row>
    <row r="55" spans="1:7" s="277" customFormat="1">
      <c r="A55" s="275"/>
    </row>
    <row r="56" spans="1:7" s="277" customFormat="1">
      <c r="A56" s="275"/>
    </row>
    <row r="57" spans="1:7" s="277" customFormat="1">
      <c r="A57" s="275"/>
    </row>
    <row r="58" spans="1:7" s="277" customFormat="1">
      <c r="A58" s="275"/>
    </row>
    <row r="59" spans="1:7" s="277" customFormat="1">
      <c r="A59" s="275"/>
    </row>
    <row r="60" spans="1:7" s="277" customFormat="1">
      <c r="A60" s="275"/>
    </row>
    <row r="61" spans="1:7" s="277" customFormat="1">
      <c r="A61" s="275"/>
    </row>
    <row r="62" spans="1:7" s="277" customFormat="1">
      <c r="A62" s="275"/>
    </row>
    <row r="63" spans="1:7" s="277" customFormat="1">
      <c r="A63" s="275"/>
    </row>
    <row r="64" spans="1:7" s="277" customFormat="1">
      <c r="A64" s="275"/>
    </row>
  </sheetData>
  <mergeCells count="24">
    <mergeCell ref="E29:F29"/>
    <mergeCell ref="E33:F33"/>
    <mergeCell ref="E41:F41"/>
    <mergeCell ref="A49:F49"/>
    <mergeCell ref="A50:C50"/>
    <mergeCell ref="A51:F51"/>
    <mergeCell ref="A15:F15"/>
    <mergeCell ref="E16:F16"/>
    <mergeCell ref="E18:F18"/>
    <mergeCell ref="E20:F20"/>
    <mergeCell ref="E23:F23"/>
    <mergeCell ref="E25:F25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  <mergeCell ref="B9:F9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2018)&amp;C&amp;P&amp;R160060220</oddHeader>
    <oddFooter>&amp;CСтраниц -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34"/>
  <sheetViews>
    <sheetView tabSelected="1" workbookViewId="0">
      <selection activeCell="E1" sqref="E1:F1048576"/>
    </sheetView>
  </sheetViews>
  <sheetFormatPr defaultColWidth="9.33203125" defaultRowHeight="13.2"/>
  <cols>
    <col min="1" max="1" width="6.33203125" style="353" customWidth="1"/>
    <col min="2" max="2" width="60" style="353" customWidth="1"/>
    <col min="3" max="3" width="9.33203125" style="353"/>
    <col min="4" max="4" width="14.44140625" style="353" customWidth="1"/>
    <col min="5" max="16384" width="9.33203125" style="353"/>
  </cols>
  <sheetData>
    <row r="2" spans="1:4" ht="76.5" customHeight="1">
      <c r="B2" s="354" t="str">
        <f>[23]bv_abc4!B2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C2" s="354"/>
      <c r="D2" s="354"/>
    </row>
    <row r="3" spans="1:4">
      <c r="B3" s="355"/>
    </row>
    <row r="4" spans="1:4" ht="31.5" customHeight="1">
      <c r="B4" s="354" t="str">
        <f>[23]bv_abc4!B8</f>
        <v>ВОССТАНОВЛЕНИЕ ТЕПЛОВОЙ ИЗОЛЯЦИИ ТЕПЛОВЫХ СЕТЕЙ: УЙСОЗЛАР КУЧАСИ КИРИШ Р-3-1 ЧАПГА ИК-8 ДАН ИК-15А ГАЧА (Д-108 ММ L-170 П.М., Д-159 ММ L-120 П.М.)</v>
      </c>
      <c r="C4" s="354"/>
      <c r="D4" s="354"/>
    </row>
    <row r="5" spans="1:4">
      <c r="B5" s="355"/>
    </row>
    <row r="6" spans="1:4" ht="15.6">
      <c r="A6" s="356" t="s">
        <v>219</v>
      </c>
      <c r="B6" s="356"/>
      <c r="C6" s="356"/>
      <c r="D6" s="356"/>
    </row>
    <row r="8" spans="1:4" ht="12.75" customHeight="1">
      <c r="A8" s="357" t="s">
        <v>37</v>
      </c>
      <c r="B8" s="357" t="s">
        <v>38</v>
      </c>
      <c r="C8" s="357" t="s">
        <v>14</v>
      </c>
      <c r="D8" s="357" t="s">
        <v>39</v>
      </c>
    </row>
    <row r="9" spans="1:4">
      <c r="A9" s="358"/>
      <c r="B9" s="358"/>
      <c r="C9" s="358"/>
      <c r="D9" s="358"/>
    </row>
    <row r="10" spans="1:4">
      <c r="A10" s="359"/>
      <c r="B10" s="359"/>
      <c r="C10" s="359"/>
      <c r="D10" s="359"/>
    </row>
    <row r="11" spans="1:4">
      <c r="A11" s="360">
        <v>1</v>
      </c>
      <c r="B11" s="361">
        <v>2</v>
      </c>
      <c r="C11" s="361">
        <v>3</v>
      </c>
      <c r="D11" s="361">
        <v>4</v>
      </c>
    </row>
    <row r="12" spans="1:4">
      <c r="A12" s="362"/>
      <c r="B12" s="362"/>
      <c r="C12" s="362"/>
      <c r="D12" s="362"/>
    </row>
    <row r="13" spans="1:4" ht="15.6">
      <c r="A13" s="363" t="s">
        <v>40</v>
      </c>
      <c r="B13" s="364"/>
      <c r="C13" s="364"/>
      <c r="D13" s="364"/>
    </row>
    <row r="14" spans="1:4">
      <c r="A14" s="365"/>
      <c r="B14" s="366"/>
      <c r="C14" s="366"/>
      <c r="D14" s="366"/>
    </row>
    <row r="15" spans="1:4">
      <c r="A15" s="367"/>
      <c r="B15" s="368"/>
      <c r="C15" s="368"/>
      <c r="D15" s="368"/>
    </row>
    <row r="16" spans="1:4" ht="15.6">
      <c r="A16" s="369" t="s">
        <v>41</v>
      </c>
      <c r="B16" s="370"/>
      <c r="C16" s="370"/>
      <c r="D16" s="370"/>
    </row>
    <row r="17" spans="1:4">
      <c r="A17" s="371" t="s">
        <v>18</v>
      </c>
      <c r="B17" s="372" t="s">
        <v>20</v>
      </c>
      <c r="C17" s="373" t="s">
        <v>21</v>
      </c>
      <c r="D17" s="380">
        <f>[23]bv_abc4!F53</f>
        <v>113.7016</v>
      </c>
    </row>
    <row r="18" spans="1:4">
      <c r="A18" s="375"/>
      <c r="B18" s="376" t="s">
        <v>42</v>
      </c>
      <c r="C18" s="376" t="s">
        <v>21</v>
      </c>
      <c r="D18" s="381">
        <f>SUM(D17)</f>
        <v>113.7016</v>
      </c>
    </row>
    <row r="19" spans="1:4">
      <c r="A19" s="367"/>
      <c r="B19" s="368"/>
      <c r="C19" s="368"/>
      <c r="D19" s="368"/>
    </row>
    <row r="20" spans="1:4" ht="15.6">
      <c r="A20" s="369" t="s">
        <v>36</v>
      </c>
      <c r="B20" s="370"/>
      <c r="C20" s="370"/>
      <c r="D20" s="370"/>
    </row>
    <row r="21" spans="1:4">
      <c r="A21" s="371" t="s">
        <v>18</v>
      </c>
      <c r="B21" s="372" t="s">
        <v>121</v>
      </c>
      <c r="C21" s="373" t="s">
        <v>22</v>
      </c>
      <c r="D21" s="384">
        <v>1.42476</v>
      </c>
    </row>
    <row r="22" spans="1:4">
      <c r="A22" s="371" t="s">
        <v>24</v>
      </c>
      <c r="B22" s="372" t="s">
        <v>134</v>
      </c>
      <c r="C22" s="373" t="s">
        <v>22</v>
      </c>
      <c r="D22" s="384">
        <v>0.84475449999999996</v>
      </c>
    </row>
    <row r="23" spans="1:4">
      <c r="A23" s="375"/>
      <c r="B23" s="376" t="s">
        <v>43</v>
      </c>
      <c r="C23" s="376" t="s">
        <v>0</v>
      </c>
      <c r="D23" s="379"/>
    </row>
    <row r="24" spans="1:4">
      <c r="A24" s="367"/>
      <c r="B24" s="368"/>
      <c r="C24" s="368"/>
      <c r="D24" s="368"/>
    </row>
    <row r="25" spans="1:4" ht="15.6">
      <c r="A25" s="369" t="s">
        <v>44</v>
      </c>
      <c r="B25" s="370"/>
      <c r="C25" s="370"/>
      <c r="D25" s="370"/>
    </row>
    <row r="26" spans="1:4">
      <c r="A26" s="371" t="s">
        <v>18</v>
      </c>
      <c r="B26" s="372" t="s">
        <v>117</v>
      </c>
      <c r="C26" s="373" t="s">
        <v>96</v>
      </c>
      <c r="D26" s="384">
        <v>206.69524999999999</v>
      </c>
    </row>
    <row r="27" spans="1:4" ht="26.4">
      <c r="A27" s="371" t="s">
        <v>24</v>
      </c>
      <c r="B27" s="372" t="s">
        <v>115</v>
      </c>
      <c r="C27" s="373" t="s">
        <v>23</v>
      </c>
      <c r="D27" s="384">
        <v>2.2646610000000001E-2</v>
      </c>
    </row>
    <row r="28" spans="1:4">
      <c r="A28" s="371" t="s">
        <v>26</v>
      </c>
      <c r="B28" s="372" t="s">
        <v>113</v>
      </c>
      <c r="C28" s="373" t="s">
        <v>23</v>
      </c>
      <c r="D28" s="384">
        <v>2.2646599999999999E-3</v>
      </c>
    </row>
    <row r="29" spans="1:4" ht="26.4">
      <c r="A29" s="371" t="s">
        <v>27</v>
      </c>
      <c r="B29" s="372" t="s">
        <v>111</v>
      </c>
      <c r="C29" s="373" t="s">
        <v>23</v>
      </c>
      <c r="D29" s="384">
        <v>5.3920500000000003E-2</v>
      </c>
    </row>
    <row r="30" spans="1:4" ht="26.4">
      <c r="A30" s="371" t="s">
        <v>28</v>
      </c>
      <c r="B30" s="372" t="s">
        <v>109</v>
      </c>
      <c r="C30" s="373" t="s">
        <v>23</v>
      </c>
      <c r="D30" s="384">
        <v>8.5014660000000006E-2</v>
      </c>
    </row>
    <row r="31" spans="1:4">
      <c r="A31" s="371" t="s">
        <v>29</v>
      </c>
      <c r="B31" s="372" t="s">
        <v>143</v>
      </c>
      <c r="C31" s="373" t="s">
        <v>25</v>
      </c>
      <c r="D31" s="384">
        <v>16.669599999999999</v>
      </c>
    </row>
    <row r="32" spans="1:4">
      <c r="A32" s="371" t="s">
        <v>30</v>
      </c>
      <c r="B32" s="372" t="s">
        <v>194</v>
      </c>
      <c r="C32" s="373" t="s">
        <v>133</v>
      </c>
      <c r="D32" s="384">
        <v>3.4506000000000001</v>
      </c>
    </row>
    <row r="33" spans="1:4">
      <c r="A33" s="375"/>
      <c r="B33" s="376" t="s">
        <v>45</v>
      </c>
      <c r="C33" s="376" t="s">
        <v>0</v>
      </c>
      <c r="D33" s="379"/>
    </row>
    <row r="34" spans="1:4">
      <c r="A34" s="367"/>
      <c r="B34" s="368"/>
      <c r="C34" s="368"/>
      <c r="D34" s="368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B2:D2"/>
    <mergeCell ref="B4:D4"/>
    <mergeCell ref="A6:D6"/>
    <mergeCell ref="A8:A10"/>
    <mergeCell ref="B8:B10"/>
    <mergeCell ref="C8:C10"/>
    <mergeCell ref="D8:D10"/>
  </mergeCells>
  <pageMargins left="0.78740157480314965" right="0.19685039370078741" top="0.59055118110236227" bottom="0.59055118110236227" header="0.31496062992125984" footer="0.31496062992125984"/>
  <pageSetup paperSize="9" scale="84" fitToHeight="1000" orientation="portrait" r:id="rId1"/>
  <headerFooter>
    <oddHeader>&amp;LПРОГРАММНЫЙ КОМПЛЕКС АВС4-UZ (РЕДАКЦИЯ 2018)&amp;RЭ160060220</oddHeader>
    <oddFooter>&amp;C&amp;N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B2:G29"/>
  <sheetViews>
    <sheetView zoomScaleNormal="100" workbookViewId="0">
      <selection activeCell="D9" sqref="D9"/>
    </sheetView>
  </sheetViews>
  <sheetFormatPr defaultColWidth="10.6640625" defaultRowHeight="13.2"/>
  <cols>
    <col min="1" max="1" width="3.77734375" style="1" customWidth="1"/>
    <col min="2" max="2" width="3.109375" style="1" hidden="1" customWidth="1"/>
    <col min="3" max="3" width="78.33203125" style="1" customWidth="1"/>
    <col min="4" max="4" width="15" style="1" customWidth="1"/>
    <col min="5" max="5" width="11.6640625" style="1" customWidth="1"/>
    <col min="6" max="6" width="2.77734375" style="1" hidden="1" customWidth="1"/>
    <col min="7" max="7" width="11.33203125" style="1" customWidth="1"/>
    <col min="8" max="16384" width="10.6640625" style="1"/>
  </cols>
  <sheetData>
    <row r="2" spans="2:7" ht="12.75" customHeight="1">
      <c r="C2" s="266"/>
      <c r="D2" s="266"/>
      <c r="E2" s="266"/>
      <c r="F2" s="266"/>
      <c r="G2" s="2"/>
    </row>
    <row r="3" spans="2:7" ht="21.75" customHeight="1">
      <c r="C3" s="267"/>
      <c r="D3" s="267"/>
      <c r="E3" s="267"/>
      <c r="F3" s="267"/>
      <c r="G3" s="2"/>
    </row>
    <row r="4" spans="2:7" ht="40.5" customHeight="1">
      <c r="B4" s="3" t="s">
        <v>46</v>
      </c>
      <c r="C4" s="268"/>
      <c r="D4" s="268"/>
      <c r="E4" s="268"/>
      <c r="F4" s="268"/>
      <c r="G4" s="2"/>
    </row>
    <row r="5" spans="2:7" ht="14.25" customHeight="1">
      <c r="C5" s="269" t="s">
        <v>47</v>
      </c>
      <c r="D5" s="269"/>
      <c r="E5" s="269"/>
      <c r="F5" s="269"/>
      <c r="G5" s="4"/>
    </row>
    <row r="7" spans="2:7">
      <c r="C7" s="47" t="s">
        <v>48</v>
      </c>
      <c r="D7" s="135">
        <f>МАТЕР!D17</f>
        <v>148.74857700000001</v>
      </c>
      <c r="E7" s="5" t="s">
        <v>49</v>
      </c>
    </row>
    <row r="8" spans="2:7" ht="39.6">
      <c r="C8" s="48" t="s">
        <v>50</v>
      </c>
      <c r="D8" s="143">
        <v>4264.4344250000004</v>
      </c>
      <c r="E8" s="6" t="s">
        <v>51</v>
      </c>
    </row>
    <row r="9" spans="2:7" ht="27" customHeight="1">
      <c r="C9" s="48" t="s">
        <v>95</v>
      </c>
      <c r="D9" s="144">
        <v>167.5</v>
      </c>
      <c r="E9" s="6" t="s">
        <v>52</v>
      </c>
    </row>
    <row r="10" spans="2:7">
      <c r="C10" s="47" t="s">
        <v>53</v>
      </c>
      <c r="D10" s="43">
        <v>1.1200000000000001</v>
      </c>
      <c r="E10" s="5" t="s">
        <v>54</v>
      </c>
    </row>
    <row r="11" spans="2:7">
      <c r="C11" s="47" t="s">
        <v>55</v>
      </c>
      <c r="D11" s="139" t="e">
        <f>МАТЕР!#REF!/1000</f>
        <v>#REF!</v>
      </c>
      <c r="E11" s="5" t="s">
        <v>56</v>
      </c>
    </row>
    <row r="12" spans="2:7" ht="13.5" customHeight="1">
      <c r="C12" s="47" t="s">
        <v>57</v>
      </c>
      <c r="D12" s="140" t="e">
        <f>МАТЕР!#REF!/1000</f>
        <v>#REF!</v>
      </c>
      <c r="E12" s="5" t="s">
        <v>56</v>
      </c>
    </row>
    <row r="13" spans="2:7">
      <c r="C13" s="47" t="s">
        <v>58</v>
      </c>
      <c r="D13" s="45">
        <v>0</v>
      </c>
      <c r="E13" s="5" t="s">
        <v>56</v>
      </c>
    </row>
    <row r="14" spans="2:7" ht="17.25" customHeight="1">
      <c r="C14" s="49" t="s">
        <v>32</v>
      </c>
      <c r="D14" s="45"/>
      <c r="E14" s="5" t="s">
        <v>56</v>
      </c>
    </row>
    <row r="15" spans="2:7" ht="12.75" customHeight="1">
      <c r="C15" s="50" t="s">
        <v>59</v>
      </c>
      <c r="D15" s="45">
        <v>0</v>
      </c>
      <c r="E15" s="5" t="s">
        <v>56</v>
      </c>
    </row>
    <row r="16" spans="2:7">
      <c r="C16" s="51" t="s">
        <v>60</v>
      </c>
      <c r="D16" s="125">
        <v>3</v>
      </c>
      <c r="E16" s="5" t="s">
        <v>61</v>
      </c>
    </row>
    <row r="17" spans="3:6">
      <c r="C17" s="51" t="s">
        <v>33</v>
      </c>
      <c r="D17" s="43"/>
      <c r="E17" s="5" t="s">
        <v>61</v>
      </c>
    </row>
    <row r="18" spans="3:6">
      <c r="C18" s="51" t="s">
        <v>62</v>
      </c>
      <c r="D18" s="43"/>
      <c r="E18" s="5"/>
    </row>
    <row r="19" spans="3:6">
      <c r="C19" s="51" t="s">
        <v>63</v>
      </c>
      <c r="D19" s="43">
        <v>0</v>
      </c>
      <c r="E19" s="5" t="s">
        <v>61</v>
      </c>
    </row>
    <row r="20" spans="3:6">
      <c r="C20" s="51" t="s">
        <v>64</v>
      </c>
      <c r="D20" s="43">
        <v>0</v>
      </c>
      <c r="E20" s="5" t="s">
        <v>61</v>
      </c>
    </row>
    <row r="21" spans="3:6" ht="26.4">
      <c r="C21" s="49" t="s">
        <v>2</v>
      </c>
      <c r="D21" s="43">
        <v>0</v>
      </c>
      <c r="E21" s="44" t="s">
        <v>61</v>
      </c>
    </row>
    <row r="22" spans="3:6">
      <c r="C22" s="51" t="s">
        <v>3</v>
      </c>
      <c r="D22" s="43">
        <v>0</v>
      </c>
      <c r="E22" s="5" t="s">
        <v>56</v>
      </c>
    </row>
    <row r="23" spans="3:6" ht="27" customHeight="1">
      <c r="C23" s="52" t="s">
        <v>65</v>
      </c>
      <c r="D23" s="43">
        <v>3.2</v>
      </c>
      <c r="E23" s="5" t="s">
        <v>61</v>
      </c>
    </row>
    <row r="24" spans="3:6">
      <c r="C24" s="53" t="s">
        <v>66</v>
      </c>
      <c r="D24" s="46">
        <v>0</v>
      </c>
      <c r="E24" s="5" t="s">
        <v>56</v>
      </c>
    </row>
    <row r="25" spans="3:6">
      <c r="C25" s="51" t="s">
        <v>67</v>
      </c>
      <c r="D25" s="43">
        <v>0</v>
      </c>
      <c r="E25" s="5" t="s">
        <v>61</v>
      </c>
      <c r="F25" s="7"/>
    </row>
    <row r="26" spans="3:6">
      <c r="C26" s="51" t="s">
        <v>68</v>
      </c>
      <c r="D26" s="43">
        <v>17.27</v>
      </c>
      <c r="E26" s="5" t="s">
        <v>61</v>
      </c>
      <c r="F26" s="7"/>
    </row>
    <row r="27" spans="3:6">
      <c r="C27" s="51" t="s">
        <v>69</v>
      </c>
      <c r="D27" s="43">
        <v>0</v>
      </c>
      <c r="E27" s="5" t="s">
        <v>56</v>
      </c>
      <c r="F27" s="7"/>
    </row>
    <row r="28" spans="3:6">
      <c r="C28" s="51" t="s">
        <v>70</v>
      </c>
      <c r="D28" s="43">
        <v>0</v>
      </c>
      <c r="E28" s="5" t="s">
        <v>61</v>
      </c>
      <c r="F28" s="7"/>
    </row>
    <row r="29" spans="3:6">
      <c r="C29" s="51" t="s">
        <v>71</v>
      </c>
      <c r="D29" s="43">
        <v>0</v>
      </c>
      <c r="E29" s="5" t="s">
        <v>61</v>
      </c>
      <c r="F29" s="7"/>
    </row>
  </sheetData>
  <mergeCells count="4">
    <mergeCell ref="C2:F2"/>
    <mergeCell ref="C3:F3"/>
    <mergeCell ref="C4:F4"/>
    <mergeCell ref="C5:F5"/>
  </mergeCells>
  <phoneticPr fontId="2" type="noConversion"/>
  <pageMargins left="0.78740157480314965" right="0.19685039370078741" top="0.78740157480314965" bottom="0.78740157480314965" header="0.31496062992125984" footer="0.31496062992125984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E16" sqref="E16:F16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144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26.25" customHeight="1">
      <c r="A8" s="85" t="s">
        <v>8</v>
      </c>
      <c r="B8" s="208" t="s">
        <v>145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0">
        <f>234.7/100</f>
        <v>2.347</v>
      </c>
      <c r="F16" s="221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96">
        <f>E16*E17</f>
        <v>31.2151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7.05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36">
        <f>E18*E19</f>
        <v>4.0727849999999997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2.0444999999999998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7.05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37">
        <f>E21*E22</f>
        <v>1.1956800000000001</v>
      </c>
    </row>
    <row r="23" spans="1:7" s="69" customFormat="1">
      <c r="A23" s="90" t="s">
        <v>27</v>
      </c>
      <c r="B23" s="91" t="s">
        <v>131</v>
      </c>
      <c r="C23" s="91" t="s">
        <v>135</v>
      </c>
      <c r="D23" s="92" t="s">
        <v>122</v>
      </c>
      <c r="E23" s="222">
        <f>470/10</f>
        <v>47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1.6476</v>
      </c>
      <c r="F24" s="136">
        <f>E23*E24</f>
        <v>77.437200000000004</v>
      </c>
    </row>
    <row r="25" spans="1:7" s="74" customFormat="1" outlineLevel="1">
      <c r="A25" s="101" t="s">
        <v>104</v>
      </c>
      <c r="B25" s="102">
        <v>64614</v>
      </c>
      <c r="C25" s="103" t="s">
        <v>132</v>
      </c>
      <c r="D25" s="102" t="s">
        <v>133</v>
      </c>
      <c r="E25" s="104">
        <v>0.14219999999999999</v>
      </c>
      <c r="F25" s="142">
        <f>E23*E25</f>
        <v>6.6833999999999998</v>
      </c>
    </row>
    <row r="26" spans="1:7" s="74" customFormat="1" outlineLevel="1">
      <c r="A26" s="105" t="s">
        <v>105</v>
      </c>
      <c r="B26" s="106" t="s">
        <v>123</v>
      </c>
      <c r="C26" s="107" t="s">
        <v>136</v>
      </c>
      <c r="D26" s="106" t="s">
        <v>25</v>
      </c>
      <c r="E26" s="108">
        <v>0.79979999999999996</v>
      </c>
      <c r="F26" s="141">
        <f>E23*E26</f>
        <v>37.590599999999995</v>
      </c>
    </row>
    <row r="27" spans="1:7" s="69" customFormat="1" ht="26.4">
      <c r="A27" s="90" t="s">
        <v>28</v>
      </c>
      <c r="B27" s="91" t="s">
        <v>119</v>
      </c>
      <c r="C27" s="91" t="s">
        <v>126</v>
      </c>
      <c r="D27" s="92" t="s">
        <v>1</v>
      </c>
      <c r="E27" s="222">
        <f>352.72/100</f>
        <v>3.5272000000000001</v>
      </c>
      <c r="F27" s="223"/>
      <c r="G27" s="67"/>
    </row>
    <row r="28" spans="1:7" s="68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36">
        <f>E27*E28</f>
        <v>112.79985600000001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1.6577839999999999</v>
      </c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405.62799999999999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4.4442720000000005E-2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4.444272E-3</v>
      </c>
    </row>
    <row r="33" spans="1:7" s="73" customFormat="1" outlineLevel="1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0.10581599999999999</v>
      </c>
    </row>
    <row r="34" spans="1:7" s="74" customFormat="1" outlineLevel="1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0.16683656000000002</v>
      </c>
    </row>
    <row r="35" spans="1:7" s="74" customFormat="1" ht="13.8" outlineLevel="1" thickBot="1">
      <c r="A35" s="209"/>
      <c r="B35" s="210"/>
      <c r="C35" s="210"/>
      <c r="D35" s="210"/>
      <c r="E35" s="210"/>
      <c r="F35" s="211"/>
    </row>
    <row r="36" spans="1:7" s="74" customFormat="1" ht="13.5" customHeight="1" outlineLevel="1" thickTop="1">
      <c r="A36" s="212" t="s">
        <v>34</v>
      </c>
      <c r="B36" s="213"/>
      <c r="C36" s="213"/>
      <c r="D36" s="109"/>
      <c r="E36" s="110"/>
      <c r="F36" s="111"/>
    </row>
    <row r="37" spans="1:7" s="74" customFormat="1" outlineLevel="1">
      <c r="A37" s="214"/>
      <c r="B37" s="215"/>
      <c r="C37" s="215"/>
      <c r="D37" s="215"/>
      <c r="E37" s="215"/>
      <c r="F37" s="216"/>
    </row>
    <row r="38" spans="1:7" s="74" customFormat="1" outlineLevel="1">
      <c r="A38" s="112"/>
      <c r="B38" s="113"/>
      <c r="C38" s="114" t="s">
        <v>35</v>
      </c>
      <c r="D38" s="115"/>
      <c r="E38" s="116"/>
      <c r="F38" s="117"/>
    </row>
    <row r="39" spans="1:7" s="69" customFormat="1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32">
        <f>F17+F19+F24+F28</f>
        <v>225.52494100000001</v>
      </c>
      <c r="G39" s="67"/>
    </row>
  </sheetData>
  <mergeCells count="21">
    <mergeCell ref="B9:F9"/>
    <mergeCell ref="B2:F2"/>
    <mergeCell ref="B3:F3"/>
    <mergeCell ref="D5:F5"/>
    <mergeCell ref="B6:F6"/>
    <mergeCell ref="B8:F8"/>
    <mergeCell ref="C11:F11"/>
    <mergeCell ref="A12:A13"/>
    <mergeCell ref="B12:B13"/>
    <mergeCell ref="C12:C13"/>
    <mergeCell ref="D12:D13"/>
    <mergeCell ref="E12:F12"/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2018)&amp;C&amp;P&amp;R160020030</oddHeader>
    <oddFooter>&amp;CСтраниц -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B1:J33"/>
  <sheetViews>
    <sheetView zoomScaleNormal="100" zoomScaleSheetLayoutView="75" workbookViewId="0">
      <pane xSplit="2" topLeftCell="C1" activePane="topRight" state="frozen"/>
      <selection activeCell="K10" sqref="K10"/>
      <selection pane="topRight" activeCell="A4" sqref="A4"/>
    </sheetView>
  </sheetViews>
  <sheetFormatPr defaultColWidth="10.33203125" defaultRowHeight="13.2"/>
  <cols>
    <col min="1" max="1" width="5" style="8" customWidth="1"/>
    <col min="2" max="2" width="7" style="9" customWidth="1"/>
    <col min="3" max="3" width="93.109375" style="8" customWidth="1"/>
    <col min="4" max="4" width="20.6640625" style="8" customWidth="1"/>
    <col min="5" max="5" width="1.6640625" style="8" hidden="1" customWidth="1"/>
    <col min="6" max="6" width="0.109375" style="8" hidden="1" customWidth="1"/>
    <col min="7" max="7" width="10.6640625" style="8" hidden="1" customWidth="1"/>
    <col min="8" max="8" width="11.77734375" style="8" hidden="1" customWidth="1"/>
    <col min="9" max="10" width="0.109375" style="8" hidden="1" customWidth="1"/>
    <col min="11" max="16384" width="10.33203125" style="8"/>
  </cols>
  <sheetData>
    <row r="1" spans="2:10">
      <c r="C1" s="10" t="s">
        <v>72</v>
      </c>
    </row>
    <row r="2" spans="2:10" ht="15.6">
      <c r="C2" s="273" t="s">
        <v>73</v>
      </c>
      <c r="D2" s="273"/>
      <c r="E2" s="11"/>
      <c r="F2" s="12"/>
      <c r="G2" s="12"/>
      <c r="H2" s="13" t="s">
        <v>47</v>
      </c>
    </row>
    <row r="3" spans="2:10" ht="27" customHeight="1">
      <c r="C3" s="274"/>
      <c r="D3" s="274"/>
      <c r="E3" s="14"/>
    </row>
    <row r="4" spans="2:10" ht="78.75" customHeight="1">
      <c r="B4" s="15"/>
      <c r="C4" s="271" t="str">
        <f>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 Р-Н - 25 КМ, СЕРГЕЛИЙСКИЙ Р-Н - 12 КМ, ШАЙХАНТАХУРСКИЙ Р-Н - 12 КМ, ЯККАСАРАЙСКИЙ Р-Н - 10 КМ, АЛМАЗАРСКИЙ Р-Н - 8 КМ, ЯШНАБАДСКИЙ Р-Н - 10 КМ, УЧТЕПИНСКИЙ Р-Н - 15 КМ, БЕКТИМИРСКИЙ Р-Н - 6 КМ, РАЙОН ЯНГИ ХАЁТ - 5 КМ, СОГЛАСНО ПОСТАНОВЛЕНИЯ ПРЕЗИДЕНТА РУЗ № 4543 ОТ 02.12.2019Г.</v>
      </c>
      <c r="D4" s="271"/>
      <c r="E4" s="10" t="s">
        <v>74</v>
      </c>
      <c r="G4" s="16"/>
      <c r="H4" s="16"/>
    </row>
    <row r="5" spans="2:10" ht="20.399999999999999">
      <c r="C5" s="17" t="s">
        <v>47</v>
      </c>
      <c r="D5" s="18"/>
      <c r="E5" s="10"/>
      <c r="G5" s="16"/>
      <c r="H5" s="16"/>
    </row>
    <row r="6" spans="2:10" ht="27" customHeight="1">
      <c r="C6" s="19"/>
      <c r="D6" s="20"/>
    </row>
    <row r="7" spans="2:10">
      <c r="C7" s="21"/>
      <c r="D7" s="20"/>
    </row>
    <row r="8" spans="2:10" ht="15.6">
      <c r="C8" s="22" t="s">
        <v>47</v>
      </c>
      <c r="D8" s="23"/>
    </row>
    <row r="9" spans="2:10" ht="17.399999999999999">
      <c r="B9" s="272" t="s">
        <v>75</v>
      </c>
      <c r="C9" s="270" t="s">
        <v>76</v>
      </c>
      <c r="D9" s="24" t="s">
        <v>77</v>
      </c>
      <c r="E9" s="25"/>
    </row>
    <row r="10" spans="2:10" ht="17.399999999999999">
      <c r="B10" s="272"/>
      <c r="C10" s="270"/>
      <c r="D10" s="26" t="s">
        <v>78</v>
      </c>
      <c r="E10" s="25"/>
    </row>
    <row r="11" spans="2:10">
      <c r="B11" s="27">
        <v>1</v>
      </c>
      <c r="C11" s="27">
        <v>2</v>
      </c>
      <c r="D11" s="28">
        <v>3</v>
      </c>
      <c r="E11" s="25"/>
    </row>
    <row r="12" spans="2:10" ht="26.25" customHeight="1">
      <c r="B12" s="29">
        <v>1</v>
      </c>
      <c r="C12" s="30" t="s">
        <v>79</v>
      </c>
      <c r="D12" s="31">
        <f>Лист1!D15*Лист1!D23/100+Лист1!D15</f>
        <v>0</v>
      </c>
      <c r="E12" s="25"/>
    </row>
    <row r="13" spans="2:10" ht="16.2" thickBot="1">
      <c r="B13" s="29">
        <v>2</v>
      </c>
      <c r="C13" s="30" t="s">
        <v>80</v>
      </c>
      <c r="D13" s="31" t="e">
        <f>Лист1!D12+Лист1!D12*Лист1!D16/100+Лист1!D14+Лист1!D14*Лист1!D17/100+Лист1!D13+Лист1!D13*Лист1!D16/100</f>
        <v>#REF!</v>
      </c>
      <c r="J13" s="32"/>
    </row>
    <row r="14" spans="2:10" ht="36.75" customHeight="1">
      <c r="B14" s="29">
        <v>3</v>
      </c>
      <c r="C14" s="30" t="s">
        <v>81</v>
      </c>
      <c r="D14" s="31">
        <f>Лист1!D7*Лист1!D8/Лист1!D9*Лист1!D10</f>
        <v>4241.4804699700962</v>
      </c>
    </row>
    <row r="15" spans="2:10" ht="30.75" customHeight="1">
      <c r="B15" s="29">
        <v>4</v>
      </c>
      <c r="C15" s="30" t="s">
        <v>82</v>
      </c>
      <c r="D15" s="31" t="e">
        <f>Лист1!D11</f>
        <v>#REF!</v>
      </c>
    </row>
    <row r="16" spans="2:10" ht="30.75" customHeight="1">
      <c r="B16" s="29">
        <v>5</v>
      </c>
      <c r="C16" s="30" t="s">
        <v>83</v>
      </c>
      <c r="D16" s="31" t="e">
        <f>(D13+D14+D15)*Лист1!D19+('всп форма'!D13+'всп форма'!D14+'всп форма'!D15)*Лист1!D20/100+(D13+D14+D15)*Лист1!D21/100</f>
        <v>#REF!</v>
      </c>
    </row>
    <row r="17" spans="2:4" ht="33" customHeight="1">
      <c r="B17" s="29">
        <v>6</v>
      </c>
      <c r="C17" s="33" t="s">
        <v>84</v>
      </c>
      <c r="D17" s="31" t="e">
        <f>('всп форма'!D13+'всп форма'!D14+'всп форма'!D15+'всп форма'!D16)*Лист1!D26/100+Лист1!D24</f>
        <v>#REF!</v>
      </c>
    </row>
    <row r="18" spans="2:4" ht="29.25" customHeight="1">
      <c r="B18" s="29">
        <v>7</v>
      </c>
      <c r="C18" s="30" t="s">
        <v>85</v>
      </c>
      <c r="D18" s="31" t="e">
        <f>('всп форма'!D12+'всп форма'!D13+'всп форма'!D14+'всп форма'!D15+'всп форма'!D16+'всп форма'!D17)*Лист1!D29/100</f>
        <v>#REF!</v>
      </c>
    </row>
    <row r="19" spans="2:4" ht="28.5" customHeight="1">
      <c r="B19" s="29">
        <v>8</v>
      </c>
      <c r="C19" s="30" t="s">
        <v>86</v>
      </c>
      <c r="D19" s="31" t="e">
        <f>('всп форма'!D13+'всп форма'!D14+'всп форма'!D15+'всп форма'!D16+'всп форма'!D17)*Лист1!D28/100+Лист1!D27</f>
        <v>#REF!</v>
      </c>
    </row>
    <row r="20" spans="2:4" ht="48" customHeight="1">
      <c r="B20" s="29">
        <v>9</v>
      </c>
      <c r="C20" s="30" t="s">
        <v>87</v>
      </c>
      <c r="D20" s="34" t="e">
        <f>('всп форма'!D12+'всп форма'!D13+'всп форма'!D14+'всп форма'!D15+'всп форма'!D16+'всп форма'!D17+'всп форма'!D18)*Лист1!D25/100</f>
        <v>#REF!</v>
      </c>
    </row>
    <row r="21" spans="2:4" ht="24.75" customHeight="1">
      <c r="B21" s="29">
        <v>10</v>
      </c>
      <c r="C21" s="35" t="s">
        <v>88</v>
      </c>
      <c r="D21" s="36" t="e">
        <f>(D12+D13+D14+D15+D16+D17+D18+D19+D20)</f>
        <v>#REF!</v>
      </c>
    </row>
    <row r="22" spans="2:4" ht="25.5" customHeight="1">
      <c r="B22" s="29">
        <v>11</v>
      </c>
      <c r="C22" s="35" t="s">
        <v>89</v>
      </c>
      <c r="D22" s="36" t="e">
        <f>(D21-D19)*1.15+D19</f>
        <v>#REF!</v>
      </c>
    </row>
    <row r="23" spans="2:4">
      <c r="C23" s="37"/>
      <c r="D23" s="38"/>
    </row>
    <row r="24" spans="2:4" ht="15.6">
      <c r="C24" s="39" t="s">
        <v>90</v>
      </c>
      <c r="D24" s="40" t="s">
        <v>91</v>
      </c>
    </row>
    <row r="25" spans="2:4" ht="15.6">
      <c r="C25" s="41"/>
      <c r="D25" s="41"/>
    </row>
    <row r="26" spans="2:4" ht="15.6">
      <c r="C26" s="42" t="s">
        <v>92</v>
      </c>
      <c r="D26" s="40" t="s">
        <v>92</v>
      </c>
    </row>
    <row r="27" spans="2:4" ht="15.6">
      <c r="C27" s="42" t="s">
        <v>93</v>
      </c>
      <c r="D27" s="42" t="s">
        <v>93</v>
      </c>
    </row>
    <row r="29" spans="2:4" ht="54.9" customHeight="1"/>
    <row r="30" spans="2:4" ht="54.9" customHeight="1"/>
    <row r="31" spans="2:4" ht="54.9" customHeight="1"/>
    <row r="32" spans="2:4" ht="54.9" customHeight="1"/>
    <row r="33" ht="54.9" customHeight="1"/>
  </sheetData>
  <mergeCells count="4">
    <mergeCell ref="C9:C10"/>
    <mergeCell ref="C4:D4"/>
    <mergeCell ref="B9:B10"/>
    <mergeCell ref="C2:D3"/>
  </mergeCells>
  <phoneticPr fontId="2" type="noConversion"/>
  <printOptions horizontalCentered="1"/>
  <pageMargins left="1.1023622047244095" right="0.39370078740157483" top="0.62992125984251968" bottom="0.98425196850393704" header="0.51181102362204722" footer="0.51181102362204722"/>
  <pageSetup paperSize="9" scale="84" orientation="portrait" horizontalDpi="120" verticalDpi="144" r:id="rId1"/>
  <headerFooter alignWithMargins="0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16" zoomScale="120" zoomScaleNormal="120" workbookViewId="0">
      <selection activeCell="E1" sqref="E1:F65536"/>
    </sheetView>
  </sheetViews>
  <sheetFormatPr defaultColWidth="9.33203125" defaultRowHeight="13.2"/>
  <cols>
    <col min="1" max="1" width="6.33203125" style="54" customWidth="1"/>
    <col min="2" max="2" width="63.3320312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5" customHeight="1">
      <c r="A2" s="238" t="str">
        <f>[2]bv_abc4!B2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8.5" customHeight="1">
      <c r="A4" s="239" t="str">
        <f>[2]bv_abc4!B8</f>
        <v>ВОССТАНОВЛЕНИЕ ТЕПЛОИЗОЛЯЦИИ ТЕПЛОВЫХ СЕТЕЙ ПО АДРЕСУ: АВИАСОЗЛАР-4 КИРИШ 2-14 ПУТ-2-14 ДАН ИК-11 ГАЧА (Д-159 ММ L-470 П.М.)</v>
      </c>
      <c r="B4" s="239"/>
      <c r="C4" s="239"/>
      <c r="D4" s="239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43"/>
      <c r="B10" s="243"/>
      <c r="C10" s="243"/>
      <c r="D10" s="243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[2]bv_abc4!F39</f>
        <v>225.52494100000001</v>
      </c>
    </row>
    <row r="18" spans="1:4">
      <c r="A18" s="58"/>
      <c r="B18" s="59" t="s">
        <v>42</v>
      </c>
      <c r="C18" s="59" t="s">
        <v>21</v>
      </c>
      <c r="D18" s="188">
        <f>D17</f>
        <v>225.52494100000001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[2]bv_abc4!F20+[2]bv_abc4!F22</f>
        <v>3.2401799999999996</v>
      </c>
    </row>
    <row r="22" spans="1:4">
      <c r="A22" s="80" t="s">
        <v>24</v>
      </c>
      <c r="B22" s="81" t="s">
        <v>134</v>
      </c>
      <c r="C22" s="82" t="s">
        <v>22</v>
      </c>
      <c r="D22" s="122">
        <f>[2]bv_abc4!F29</f>
        <v>1.6577839999999999</v>
      </c>
    </row>
    <row r="23" spans="1:4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132</v>
      </c>
      <c r="C26" s="82" t="s">
        <v>133</v>
      </c>
      <c r="D26" s="123">
        <f>[2]bv_abc4!F25</f>
        <v>6.6833999999999998</v>
      </c>
    </row>
    <row r="27" spans="1:4">
      <c r="A27" s="80" t="s">
        <v>24</v>
      </c>
      <c r="B27" s="81" t="s">
        <v>117</v>
      </c>
      <c r="C27" s="82" t="s">
        <v>96</v>
      </c>
      <c r="D27" s="123">
        <f>[2]bv_abc4!F30</f>
        <v>405.62799999999999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[2]bv_abc4!F31</f>
        <v>4.4442720000000005E-2</v>
      </c>
    </row>
    <row r="29" spans="1:4">
      <c r="A29" s="80" t="s">
        <v>27</v>
      </c>
      <c r="B29" s="81" t="s">
        <v>113</v>
      </c>
      <c r="C29" s="82" t="s">
        <v>23</v>
      </c>
      <c r="D29" s="123">
        <f>[2]bv_abc4!F32</f>
        <v>4.444272E-3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[2]bv_abc4!F33</f>
        <v>0.10581599999999999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[2]bv_abc4!F34</f>
        <v>0.16683656000000002</v>
      </c>
    </row>
    <row r="32" spans="1:4">
      <c r="A32" s="80" t="s">
        <v>30</v>
      </c>
      <c r="B32" s="81" t="s">
        <v>136</v>
      </c>
      <c r="C32" s="82" t="s">
        <v>25</v>
      </c>
      <c r="D32" s="123">
        <f>[2]bv_abc4!F26</f>
        <v>37.590599999999995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:D2"/>
    <mergeCell ref="A4:D4"/>
    <mergeCell ref="A6:D6"/>
    <mergeCell ref="A8:A10"/>
    <mergeCell ref="B8:B10"/>
    <mergeCell ref="C8:C10"/>
    <mergeCell ref="D8:D10"/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160020030</oddHeader>
    <oddFooter>&amp;C&amp;"Times New Roman,обычный"&amp;9&amp;P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C5" sqref="C5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61" t="s">
        <v>137</v>
      </c>
      <c r="C2" s="261"/>
      <c r="D2" s="261"/>
      <c r="E2" s="261"/>
      <c r="F2" s="261"/>
      <c r="G2" s="61"/>
    </row>
    <row r="3" spans="1:7" s="69" customFormat="1">
      <c r="A3" s="63"/>
      <c r="B3" s="262" t="s">
        <v>5</v>
      </c>
      <c r="C3" s="262"/>
      <c r="D3" s="262"/>
      <c r="E3" s="262"/>
      <c r="F3" s="262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146</v>
      </c>
      <c r="D5" s="263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14.25" customHeight="1">
      <c r="A8" s="85" t="s">
        <v>8</v>
      </c>
      <c r="B8" s="265" t="s">
        <v>147</v>
      </c>
      <c r="C8" s="265"/>
      <c r="D8" s="265"/>
      <c r="E8" s="265"/>
      <c r="F8" s="265"/>
      <c r="G8" s="61"/>
    </row>
    <row r="9" spans="1:7" s="69" customFormat="1" ht="12.75" customHeight="1">
      <c r="A9" s="63"/>
      <c r="B9" s="262" t="s">
        <v>9</v>
      </c>
      <c r="C9" s="262"/>
      <c r="D9" s="262"/>
      <c r="E9" s="262"/>
      <c r="F9" s="262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60"/>
      <c r="G12" s="65"/>
    </row>
    <row r="13" spans="1:7" s="70" customFormat="1" ht="34.5" customHeight="1">
      <c r="A13" s="259"/>
      <c r="B13" s="259"/>
      <c r="C13" s="259"/>
      <c r="D13" s="259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52"/>
      <c r="B15" s="253"/>
      <c r="C15" s="253"/>
      <c r="D15" s="253"/>
      <c r="E15" s="253"/>
      <c r="F15" s="254"/>
    </row>
    <row r="16" spans="1:7" s="69" customFormat="1">
      <c r="A16" s="146" t="s">
        <v>18</v>
      </c>
      <c r="B16" s="147" t="s">
        <v>100</v>
      </c>
      <c r="C16" s="147" t="s">
        <v>101</v>
      </c>
      <c r="D16" s="148" t="s">
        <v>1</v>
      </c>
      <c r="E16" s="255">
        <f>123.8/100</f>
        <v>1.238</v>
      </c>
      <c r="F16" s="256"/>
      <c r="G16" s="67"/>
    </row>
    <row r="17" spans="1:7" s="68" customFormat="1" outlineLevel="1">
      <c r="A17" s="149" t="s">
        <v>19</v>
      </c>
      <c r="B17" s="150" t="s">
        <v>18</v>
      </c>
      <c r="C17" s="151" t="s">
        <v>20</v>
      </c>
      <c r="D17" s="150" t="s">
        <v>21</v>
      </c>
      <c r="E17" s="152">
        <v>13.3</v>
      </c>
      <c r="F17" s="153">
        <f>E16*E17</f>
        <v>16.465400000000002</v>
      </c>
    </row>
    <row r="18" spans="1:7" s="69" customFormat="1" ht="26.4">
      <c r="A18" s="146" t="s">
        <v>24</v>
      </c>
      <c r="B18" s="147" t="s">
        <v>98</v>
      </c>
      <c r="C18" s="147" t="s">
        <v>99</v>
      </c>
      <c r="D18" s="148" t="s">
        <v>23</v>
      </c>
      <c r="E18" s="257">
        <v>3.5</v>
      </c>
      <c r="F18" s="258"/>
      <c r="G18" s="67"/>
    </row>
    <row r="19" spans="1:7" s="68" customFormat="1" outlineLevel="1">
      <c r="A19" s="149" t="s">
        <v>102</v>
      </c>
      <c r="B19" s="150" t="s">
        <v>18</v>
      </c>
      <c r="C19" s="151" t="s">
        <v>20</v>
      </c>
      <c r="D19" s="150" t="s">
        <v>21</v>
      </c>
      <c r="E19" s="152">
        <v>0.57769999999999999</v>
      </c>
      <c r="F19" s="153">
        <f>E18*E19</f>
        <v>2.0219499999999999</v>
      </c>
    </row>
    <row r="20" spans="1:7" s="131" customFormat="1" outlineLevel="1">
      <c r="A20" s="126" t="s">
        <v>103</v>
      </c>
      <c r="B20" s="127" t="s">
        <v>120</v>
      </c>
      <c r="C20" s="128" t="s">
        <v>121</v>
      </c>
      <c r="D20" s="127" t="s">
        <v>22</v>
      </c>
      <c r="E20" s="129">
        <v>0.28999999999999998</v>
      </c>
      <c r="F20" s="129">
        <f>E18*E20</f>
        <v>1.0149999999999999</v>
      </c>
    </row>
    <row r="21" spans="1:7" s="69" customFormat="1">
      <c r="A21" s="146" t="s">
        <v>26</v>
      </c>
      <c r="B21" s="147" t="s">
        <v>125</v>
      </c>
      <c r="C21" s="147" t="s">
        <v>124</v>
      </c>
      <c r="D21" s="148" t="s">
        <v>23</v>
      </c>
      <c r="E21" s="257">
        <v>3.5</v>
      </c>
      <c r="F21" s="258"/>
      <c r="G21" s="67"/>
    </row>
    <row r="22" spans="1:7" s="131" customFormat="1" outlineLevel="1">
      <c r="A22" s="126" t="s">
        <v>97</v>
      </c>
      <c r="B22" s="127" t="s">
        <v>120</v>
      </c>
      <c r="C22" s="128" t="s">
        <v>121</v>
      </c>
      <c r="D22" s="127" t="s">
        <v>22</v>
      </c>
      <c r="E22" s="129">
        <v>0.1696</v>
      </c>
      <c r="F22" s="129">
        <f>E21*E22</f>
        <v>0.59360000000000002</v>
      </c>
    </row>
    <row r="23" spans="1:7" s="69" customFormat="1">
      <c r="A23" s="146" t="s">
        <v>27</v>
      </c>
      <c r="B23" s="147" t="s">
        <v>131</v>
      </c>
      <c r="C23" s="147" t="s">
        <v>148</v>
      </c>
      <c r="D23" s="148" t="s">
        <v>122</v>
      </c>
      <c r="E23" s="257">
        <v>18</v>
      </c>
      <c r="F23" s="258"/>
      <c r="G23" s="67"/>
    </row>
    <row r="24" spans="1:7" s="68" customFormat="1" outlineLevel="1">
      <c r="A24" s="149" t="s">
        <v>31</v>
      </c>
      <c r="B24" s="150" t="s">
        <v>18</v>
      </c>
      <c r="C24" s="151" t="s">
        <v>20</v>
      </c>
      <c r="D24" s="150" t="s">
        <v>21</v>
      </c>
      <c r="E24" s="152">
        <v>2.2692999999999999</v>
      </c>
      <c r="F24" s="165">
        <f>E23*E24</f>
        <v>40.8474</v>
      </c>
    </row>
    <row r="25" spans="1:7" s="159" customFormat="1" outlineLevel="1">
      <c r="A25" s="154" t="s">
        <v>104</v>
      </c>
      <c r="B25" s="155" t="s">
        <v>149</v>
      </c>
      <c r="C25" s="156" t="s">
        <v>150</v>
      </c>
      <c r="D25" s="155" t="s">
        <v>151</v>
      </c>
      <c r="E25" s="157">
        <v>9.89</v>
      </c>
      <c r="F25" s="189">
        <f>E23*E25</f>
        <v>178.02</v>
      </c>
    </row>
    <row r="26" spans="1:7" s="159" customFormat="1" outlineLevel="1">
      <c r="A26" s="160" t="s">
        <v>105</v>
      </c>
      <c r="B26" s="161" t="s">
        <v>123</v>
      </c>
      <c r="C26" s="162" t="s">
        <v>143</v>
      </c>
      <c r="D26" s="161" t="s">
        <v>25</v>
      </c>
      <c r="E26" s="163">
        <v>1.0409999999999999</v>
      </c>
      <c r="F26" s="163">
        <f>E23*E26</f>
        <v>18.738</v>
      </c>
    </row>
    <row r="27" spans="1:7" s="69" customFormat="1" ht="26.4">
      <c r="A27" s="146" t="s">
        <v>28</v>
      </c>
      <c r="B27" s="147" t="s">
        <v>119</v>
      </c>
      <c r="C27" s="147" t="s">
        <v>126</v>
      </c>
      <c r="D27" s="148" t="s">
        <v>1</v>
      </c>
      <c r="E27" s="255">
        <f>168.99/100</f>
        <v>1.6899000000000002</v>
      </c>
      <c r="F27" s="256"/>
      <c r="G27" s="67"/>
    </row>
    <row r="28" spans="1:7" s="68" customFormat="1" outlineLevel="1">
      <c r="A28" s="149" t="s">
        <v>94</v>
      </c>
      <c r="B28" s="150" t="s">
        <v>18</v>
      </c>
      <c r="C28" s="151" t="s">
        <v>20</v>
      </c>
      <c r="D28" s="150" t="s">
        <v>21</v>
      </c>
      <c r="E28" s="152">
        <v>31.98</v>
      </c>
      <c r="F28" s="165">
        <f>E27*E28</f>
        <v>54.043002000000008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0.79425299999999999</v>
      </c>
    </row>
    <row r="30" spans="1:7" s="159" customFormat="1" outlineLevel="1">
      <c r="A30" s="154" t="s">
        <v>107</v>
      </c>
      <c r="B30" s="155" t="s">
        <v>118</v>
      </c>
      <c r="C30" s="156" t="s">
        <v>117</v>
      </c>
      <c r="D30" s="155" t="s">
        <v>96</v>
      </c>
      <c r="E30" s="157">
        <v>115</v>
      </c>
      <c r="F30" s="167">
        <f>E27*E30</f>
        <v>194.33850000000001</v>
      </c>
    </row>
    <row r="31" spans="1:7" s="159" customFormat="1" outlineLevel="1">
      <c r="A31" s="160" t="s">
        <v>127</v>
      </c>
      <c r="B31" s="161" t="s">
        <v>116</v>
      </c>
      <c r="C31" s="162" t="s">
        <v>115</v>
      </c>
      <c r="D31" s="161" t="s">
        <v>23</v>
      </c>
      <c r="E31" s="163">
        <v>1.26E-2</v>
      </c>
      <c r="F31" s="164">
        <f>E27*E31</f>
        <v>2.1292740000000001E-2</v>
      </c>
    </row>
    <row r="32" spans="1:7" s="159" customFormat="1" outlineLevel="1">
      <c r="A32" s="160" t="s">
        <v>128</v>
      </c>
      <c r="B32" s="161" t="s">
        <v>114</v>
      </c>
      <c r="C32" s="162" t="s">
        <v>113</v>
      </c>
      <c r="D32" s="161" t="s">
        <v>23</v>
      </c>
      <c r="E32" s="163">
        <v>1.2600000000000001E-3</v>
      </c>
      <c r="F32" s="164">
        <f>E27*E32</f>
        <v>2.1292740000000004E-3</v>
      </c>
    </row>
    <row r="33" spans="1:7" s="159" customFormat="1" outlineLevel="1">
      <c r="A33" s="160" t="s">
        <v>129</v>
      </c>
      <c r="B33" s="161" t="s">
        <v>112</v>
      </c>
      <c r="C33" s="162" t="s">
        <v>111</v>
      </c>
      <c r="D33" s="161" t="s">
        <v>23</v>
      </c>
      <c r="E33" s="163">
        <v>0.03</v>
      </c>
      <c r="F33" s="164">
        <f>E27*E33</f>
        <v>5.0697000000000006E-2</v>
      </c>
    </row>
    <row r="34" spans="1:7" s="159" customFormat="1" outlineLevel="1">
      <c r="A34" s="160" t="s">
        <v>130</v>
      </c>
      <c r="B34" s="161" t="s">
        <v>108</v>
      </c>
      <c r="C34" s="162" t="s">
        <v>109</v>
      </c>
      <c r="D34" s="161" t="s">
        <v>23</v>
      </c>
      <c r="E34" s="163">
        <v>4.7300000000000002E-2</v>
      </c>
      <c r="F34" s="164">
        <f>E27*E34</f>
        <v>7.9932270000000014E-2</v>
      </c>
    </row>
    <row r="35" spans="1:7" s="69" customFormat="1" ht="13.8" thickBot="1">
      <c r="A35" s="244"/>
      <c r="B35" s="245"/>
      <c r="C35" s="245"/>
      <c r="D35" s="245"/>
      <c r="E35" s="245"/>
      <c r="F35" s="246"/>
      <c r="G35" s="61"/>
    </row>
    <row r="36" spans="1:7" s="69" customFormat="1" ht="13.5" customHeight="1" thickTop="1">
      <c r="A36" s="247" t="s">
        <v>34</v>
      </c>
      <c r="B36" s="248"/>
      <c r="C36" s="248"/>
      <c r="D36" s="169"/>
      <c r="E36" s="170"/>
      <c r="F36" s="171"/>
      <c r="G36" s="67"/>
    </row>
    <row r="37" spans="1:7" s="69" customFormat="1">
      <c r="A37" s="249"/>
      <c r="B37" s="250"/>
      <c r="C37" s="250"/>
      <c r="D37" s="250"/>
      <c r="E37" s="250"/>
      <c r="F37" s="251"/>
      <c r="G37" s="61"/>
    </row>
    <row r="38" spans="1:7" s="69" customFormat="1">
      <c r="A38" s="172"/>
      <c r="B38" s="173"/>
      <c r="C38" s="174" t="s">
        <v>35</v>
      </c>
      <c r="D38" s="175"/>
      <c r="E38" s="176"/>
      <c r="F38" s="177"/>
      <c r="G38" s="61"/>
    </row>
    <row r="39" spans="1:7" s="69" customFormat="1">
      <c r="A39" s="178" t="s">
        <v>18</v>
      </c>
      <c r="B39" s="179" t="s">
        <v>18</v>
      </c>
      <c r="C39" s="179" t="s">
        <v>20</v>
      </c>
      <c r="D39" s="180" t="s">
        <v>21</v>
      </c>
      <c r="E39" s="181"/>
      <c r="F39" s="190">
        <f>F17+F19+F24+F28</f>
        <v>113.37775200000002</v>
      </c>
      <c r="G39" s="61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2018)&amp;C&amp;P&amp;R160060040</oddHeader>
    <oddFooter>&amp;CСтраниц -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84"/>
  <sheetViews>
    <sheetView topLeftCell="A13" zoomScale="120" zoomScaleNormal="120" workbookViewId="0">
      <selection activeCell="H22" sqref="H22"/>
    </sheetView>
  </sheetViews>
  <sheetFormatPr defaultColWidth="9.33203125" defaultRowHeight="13.2"/>
  <cols>
    <col min="1" max="1" width="6.33203125" style="54" customWidth="1"/>
    <col min="2" max="2" width="63.109375" style="54" customWidth="1"/>
    <col min="3" max="3" width="10.6640625" style="54" customWidth="1"/>
    <col min="4" max="4" width="14.44140625" style="54" customWidth="1"/>
    <col min="5" max="16384" width="9.33203125" style="54"/>
  </cols>
  <sheetData>
    <row r="2" spans="1:4" ht="76.5" customHeight="1">
      <c r="A2" s="238" t="str">
        <f>[3]bv_abc4!B2</f>
        <v>РАЗРАБОТКА СМЕТНОЙ ДОКУМЕНТАЦИИ (В Т.Ч. ЭЛЕКТРОННАЯ ВЕРСИЯ) НА ВОССТАНОВЛЕНИЕ ТЕПЛОВОЙ ИЗОЛЯЦИИ ТЕПЛОВЫХ СЕТЕЙ ПО ОБЪЕКТАМ ГУП «ТOSHISSIQQUVVATI» ВСЕГО НА 153 КМ : МИРАБАДСКИЙ Р-Н - 12 КМ, ЧИЛАНЗАРСКИЙ Р-Н - 18 КМ, М-УЛУГБЕКСКИЙ Р-Н - 20 КМ, ЮНУС-АБАДСКИЙ</v>
      </c>
      <c r="B2" s="238"/>
      <c r="C2" s="238"/>
      <c r="D2" s="238"/>
    </row>
    <row r="3" spans="1:4">
      <c r="B3" s="75"/>
    </row>
    <row r="4" spans="1:4" ht="24" customHeight="1">
      <c r="A4" s="238" t="str">
        <f>[3]bv_abc4!B8</f>
        <v>ВОССТАНОВЛЕНИЕ ТЕПЛОИЗОЛЯЦИИ ТЕПЛОВЫХ СЕТЕЙ ПО АДРЕСУ: АВИАСОЗЛАР-4 КИРИШ 2-27 ИХК-2 ДАН ИК-3 ГАЧА (Д-219 ММ L-180 П.М.)</v>
      </c>
      <c r="B4" s="238"/>
      <c r="C4" s="238"/>
      <c r="D4" s="238"/>
    </row>
    <row r="5" spans="1:4">
      <c r="B5" s="55"/>
    </row>
    <row r="6" spans="1:4" ht="15.75" customHeight="1">
      <c r="A6" s="240" t="s">
        <v>110</v>
      </c>
      <c r="B6" s="240"/>
      <c r="C6" s="240"/>
      <c r="D6" s="240"/>
    </row>
    <row r="7" spans="1:4">
      <c r="A7" s="76"/>
      <c r="B7" s="76"/>
      <c r="C7" s="76"/>
      <c r="D7" s="76"/>
    </row>
    <row r="8" spans="1:4" ht="12.75" customHeight="1">
      <c r="A8" s="241" t="s">
        <v>37</v>
      </c>
      <c r="B8" s="241" t="s">
        <v>38</v>
      </c>
      <c r="C8" s="241" t="s">
        <v>14</v>
      </c>
      <c r="D8" s="241" t="s">
        <v>39</v>
      </c>
    </row>
    <row r="9" spans="1:4">
      <c r="A9" s="242"/>
      <c r="B9" s="242"/>
      <c r="C9" s="242"/>
      <c r="D9" s="242"/>
    </row>
    <row r="10" spans="1:4">
      <c r="A10" s="264"/>
      <c r="B10" s="264"/>
      <c r="C10" s="264"/>
      <c r="D10" s="264"/>
    </row>
    <row r="11" spans="1:4">
      <c r="A11" s="56">
        <v>1</v>
      </c>
      <c r="B11" s="57">
        <v>2</v>
      </c>
      <c r="C11" s="57">
        <v>3</v>
      </c>
      <c r="D11" s="57">
        <v>4</v>
      </c>
    </row>
    <row r="12" spans="1:4">
      <c r="A12" s="233"/>
      <c r="B12" s="233"/>
      <c r="C12" s="233"/>
      <c r="D12" s="233"/>
    </row>
    <row r="13" spans="1:4" ht="15.6">
      <c r="A13" s="234" t="s">
        <v>40</v>
      </c>
      <c r="B13" s="235"/>
      <c r="C13" s="235"/>
      <c r="D13" s="235"/>
    </row>
    <row r="14" spans="1:4">
      <c r="A14" s="236"/>
      <c r="B14" s="237"/>
      <c r="C14" s="237"/>
      <c r="D14" s="237"/>
    </row>
    <row r="15" spans="1:4">
      <c r="A15" s="229"/>
      <c r="B15" s="230"/>
      <c r="C15" s="230"/>
      <c r="D15" s="230"/>
    </row>
    <row r="16" spans="1:4" ht="15.6">
      <c r="A16" s="231" t="s">
        <v>41</v>
      </c>
      <c r="B16" s="232"/>
      <c r="C16" s="232"/>
      <c r="D16" s="232"/>
    </row>
    <row r="17" spans="1:4">
      <c r="A17" s="77" t="s">
        <v>18</v>
      </c>
      <c r="B17" s="78" t="s">
        <v>20</v>
      </c>
      <c r="C17" s="79" t="s">
        <v>21</v>
      </c>
      <c r="D17" s="187">
        <f>[3]bv_abc4!F39</f>
        <v>113.37775200000002</v>
      </c>
    </row>
    <row r="18" spans="1:4">
      <c r="A18" s="58"/>
      <c r="B18" s="59" t="s">
        <v>42</v>
      </c>
      <c r="C18" s="59" t="s">
        <v>21</v>
      </c>
      <c r="D18" s="188">
        <f>D17</f>
        <v>113.37775200000002</v>
      </c>
    </row>
    <row r="19" spans="1:4">
      <c r="A19" s="229"/>
      <c r="B19" s="230"/>
      <c r="C19" s="230"/>
      <c r="D19" s="230"/>
    </row>
    <row r="20" spans="1:4" ht="15.6">
      <c r="A20" s="231" t="s">
        <v>36</v>
      </c>
      <c r="B20" s="232"/>
      <c r="C20" s="232"/>
      <c r="D20" s="232"/>
    </row>
    <row r="21" spans="1:4">
      <c r="A21" s="80" t="s">
        <v>18</v>
      </c>
      <c r="B21" s="81" t="s">
        <v>121</v>
      </c>
      <c r="C21" s="82" t="s">
        <v>22</v>
      </c>
      <c r="D21" s="122">
        <f>[3]bv_abc4!F20+[3]bv_abc4!F22</f>
        <v>1.6086</v>
      </c>
    </row>
    <row r="22" spans="1:4">
      <c r="A22" s="80" t="s">
        <v>24</v>
      </c>
      <c r="B22" s="81" t="s">
        <v>134</v>
      </c>
      <c r="C22" s="82" t="s">
        <v>22</v>
      </c>
      <c r="D22" s="122">
        <f>[3]bv_abc4!F29</f>
        <v>0.79425299999999999</v>
      </c>
    </row>
    <row r="23" spans="1:4" ht="12" customHeight="1">
      <c r="A23" s="58"/>
      <c r="B23" s="59" t="s">
        <v>43</v>
      </c>
      <c r="C23" s="59" t="s">
        <v>0</v>
      </c>
      <c r="D23" s="60"/>
    </row>
    <row r="24" spans="1:4" ht="13.5" customHeight="1">
      <c r="A24" s="229"/>
      <c r="B24" s="230"/>
      <c r="C24" s="230"/>
      <c r="D24" s="230"/>
    </row>
    <row r="25" spans="1:4" ht="14.25" customHeight="1">
      <c r="A25" s="231" t="s">
        <v>44</v>
      </c>
      <c r="B25" s="232"/>
      <c r="C25" s="232"/>
      <c r="D25" s="232"/>
    </row>
    <row r="26" spans="1:4">
      <c r="A26" s="80" t="s">
        <v>18</v>
      </c>
      <c r="B26" s="81" t="s">
        <v>150</v>
      </c>
      <c r="C26" s="82" t="s">
        <v>151</v>
      </c>
      <c r="D26" s="123">
        <f>[3]bv_abc4!F25</f>
        <v>178.02</v>
      </c>
    </row>
    <row r="27" spans="1:4">
      <c r="A27" s="80" t="s">
        <v>24</v>
      </c>
      <c r="B27" s="81" t="s">
        <v>117</v>
      </c>
      <c r="C27" s="82" t="s">
        <v>96</v>
      </c>
      <c r="D27" s="123">
        <f>[3]bv_abc4!F30</f>
        <v>194.33850000000001</v>
      </c>
    </row>
    <row r="28" spans="1:4" ht="26.4">
      <c r="A28" s="80" t="s">
        <v>26</v>
      </c>
      <c r="B28" s="81" t="s">
        <v>115</v>
      </c>
      <c r="C28" s="82" t="s">
        <v>23</v>
      </c>
      <c r="D28" s="123">
        <f>[3]bv_abc4!F31</f>
        <v>2.1292740000000001E-2</v>
      </c>
    </row>
    <row r="29" spans="1:4">
      <c r="A29" s="80" t="s">
        <v>27</v>
      </c>
      <c r="B29" s="81" t="s">
        <v>113</v>
      </c>
      <c r="C29" s="82" t="s">
        <v>23</v>
      </c>
      <c r="D29" s="123">
        <f>[3]bv_abc4!F32</f>
        <v>2.1292740000000004E-3</v>
      </c>
    </row>
    <row r="30" spans="1:4" ht="26.4">
      <c r="A30" s="80" t="s">
        <v>28</v>
      </c>
      <c r="B30" s="81" t="s">
        <v>111</v>
      </c>
      <c r="C30" s="82" t="s">
        <v>23</v>
      </c>
      <c r="D30" s="123">
        <f>[3]bv_abc4!F33</f>
        <v>5.0697000000000006E-2</v>
      </c>
    </row>
    <row r="31" spans="1:4" ht="26.4">
      <c r="A31" s="80" t="s">
        <v>29</v>
      </c>
      <c r="B31" s="81" t="s">
        <v>109</v>
      </c>
      <c r="C31" s="82" t="s">
        <v>23</v>
      </c>
      <c r="D31" s="123">
        <f>[3]bv_abc4!F34</f>
        <v>7.9932270000000014E-2</v>
      </c>
    </row>
    <row r="32" spans="1:4">
      <c r="A32" s="80" t="s">
        <v>30</v>
      </c>
      <c r="B32" s="81" t="s">
        <v>143</v>
      </c>
      <c r="C32" s="82" t="s">
        <v>25</v>
      </c>
      <c r="D32" s="123">
        <f>[3]bv_abc4!F26</f>
        <v>18.738</v>
      </c>
    </row>
    <row r="33" spans="1:4">
      <c r="A33" s="58"/>
      <c r="B33" s="59" t="s">
        <v>45</v>
      </c>
      <c r="C33" s="59" t="s">
        <v>0</v>
      </c>
      <c r="D33" s="60"/>
    </row>
    <row r="34" spans="1:4">
      <c r="A34" s="229"/>
      <c r="B34" s="230"/>
      <c r="C34" s="230"/>
      <c r="D34" s="230"/>
    </row>
    <row r="48" spans="1:4" ht="12.75" customHeight="1"/>
    <row r="49" ht="12.75" customHeight="1"/>
    <row r="56" ht="12.75" customHeight="1"/>
    <row r="87" ht="27.75" customHeight="1"/>
    <row r="181" spans="1:4">
      <c r="A181" s="76"/>
      <c r="B181" s="76"/>
      <c r="C181" s="76"/>
      <c r="D181" s="76"/>
    </row>
    <row r="182" spans="1:4">
      <c r="A182" s="76"/>
      <c r="B182" s="76"/>
      <c r="C182" s="76"/>
      <c r="D182" s="76"/>
    </row>
    <row r="183" spans="1:4">
      <c r="A183" s="76"/>
      <c r="B183" s="76"/>
      <c r="C183" s="76"/>
      <c r="D183" s="76"/>
    </row>
    <row r="184" spans="1:4">
      <c r="A184" s="76"/>
      <c r="B184" s="76"/>
      <c r="C184" s="76"/>
      <c r="D184" s="76"/>
    </row>
  </sheetData>
  <mergeCells count="17">
    <mergeCell ref="A20:D20"/>
    <mergeCell ref="A24:D24"/>
    <mergeCell ref="A25:D25"/>
    <mergeCell ref="A34:D34"/>
    <mergeCell ref="A12:D12"/>
    <mergeCell ref="A13:D13"/>
    <mergeCell ref="A14:D14"/>
    <mergeCell ref="A15:D15"/>
    <mergeCell ref="A16:D16"/>
    <mergeCell ref="A19:D19"/>
    <mergeCell ref="A2:D2"/>
    <mergeCell ref="A4:D4"/>
    <mergeCell ref="A6:D6"/>
    <mergeCell ref="A8:A10"/>
    <mergeCell ref="B8:B10"/>
    <mergeCell ref="C8:C10"/>
    <mergeCell ref="D8:D10"/>
  </mergeCells>
  <pageMargins left="0.78740157480314965" right="0.19685039370078741" top="0.39370078740157483" bottom="0.39370078740157483" header="0.15748031496062992" footer="0.23622047244094491"/>
  <pageSetup paperSize="9" scale="80" fitToHeight="1000" orientation="portrait" r:id="rId1"/>
  <headerFooter alignWithMargins="0">
    <oddHeader>&amp;L&amp;"Times New Roman,обычный"ПРОГРАММНЫЙ КОМПЛЕКС АВС4-UZ (РЕДАКЦИЯ 2018)&amp;R&amp;"Times New Roman,обычный"&amp;9 160060040</oddHeader>
    <oddFooter>&amp;C&amp;"Times New Roman,обычный"&amp;9&amp;P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workbookViewId="0">
      <selection activeCell="B8" sqref="B8:F8"/>
    </sheetView>
  </sheetViews>
  <sheetFormatPr defaultColWidth="9.33203125" defaultRowHeight="13.2" outlineLevelRow="1"/>
  <cols>
    <col min="1" max="1" width="6.33203125" style="72" customWidth="1"/>
    <col min="2" max="2" width="15.77734375" style="72" customWidth="1"/>
    <col min="3" max="3" width="96.6640625" style="72" customWidth="1"/>
    <col min="4" max="6" width="11.77734375" style="72" customWidth="1"/>
    <col min="7" max="16384" width="9.33203125" style="72"/>
  </cols>
  <sheetData>
    <row r="1" spans="1:7" s="69" customFormat="1">
      <c r="A1" s="61"/>
      <c r="B1" s="61"/>
      <c r="C1" s="61"/>
      <c r="D1" s="61"/>
      <c r="E1" s="61"/>
      <c r="F1" s="62" t="s">
        <v>4</v>
      </c>
      <c r="G1" s="61"/>
    </row>
    <row r="2" spans="1:7" s="69" customFormat="1" ht="66" customHeight="1">
      <c r="A2" s="61"/>
      <c r="B2" s="204" t="s">
        <v>137</v>
      </c>
      <c r="C2" s="204"/>
      <c r="D2" s="204"/>
      <c r="E2" s="204"/>
      <c r="F2" s="204"/>
      <c r="G2" s="61"/>
    </row>
    <row r="3" spans="1:7" s="69" customFormat="1">
      <c r="A3" s="63"/>
      <c r="B3" s="205" t="s">
        <v>5</v>
      </c>
      <c r="C3" s="205"/>
      <c r="D3" s="205"/>
      <c r="E3" s="205"/>
      <c r="F3" s="205"/>
      <c r="G3" s="61"/>
    </row>
    <row r="4" spans="1:7" s="69" customFormat="1">
      <c r="A4" s="61"/>
      <c r="B4" s="61"/>
      <c r="C4" s="64"/>
      <c r="D4" s="64"/>
      <c r="E4" s="64"/>
      <c r="F4" s="64"/>
      <c r="G4" s="61"/>
    </row>
    <row r="5" spans="1:7" s="69" customFormat="1" ht="15.75" customHeight="1">
      <c r="A5" s="83"/>
      <c r="B5" s="83"/>
      <c r="C5" s="84" t="s">
        <v>152</v>
      </c>
      <c r="D5" s="206"/>
      <c r="E5" s="206"/>
      <c r="F5" s="206"/>
      <c r="G5" s="61"/>
    </row>
    <row r="6" spans="1:7" s="69" customFormat="1" ht="12.75" customHeight="1">
      <c r="A6" s="63"/>
      <c r="B6" s="207" t="s">
        <v>6</v>
      </c>
      <c r="C6" s="207"/>
      <c r="D6" s="207"/>
      <c r="E6" s="207"/>
      <c r="F6" s="207"/>
      <c r="G6" s="61"/>
    </row>
    <row r="7" spans="1:7" s="69" customFormat="1">
      <c r="A7" s="61"/>
      <c r="B7" s="61"/>
      <c r="C7" s="61"/>
      <c r="D7" s="64"/>
      <c r="E7" s="61"/>
      <c r="F7" s="85" t="s">
        <v>7</v>
      </c>
      <c r="G7" s="61"/>
    </row>
    <row r="8" spans="1:7" s="69" customFormat="1" ht="14.25" customHeight="1">
      <c r="A8" s="85" t="s">
        <v>8</v>
      </c>
      <c r="B8" s="208" t="s">
        <v>153</v>
      </c>
      <c r="C8" s="208"/>
      <c r="D8" s="208"/>
      <c r="E8" s="208"/>
      <c r="F8" s="208"/>
      <c r="G8" s="61"/>
    </row>
    <row r="9" spans="1:7" s="69" customFormat="1" ht="12.75" customHeight="1">
      <c r="A9" s="63"/>
      <c r="B9" s="205" t="s">
        <v>9</v>
      </c>
      <c r="C9" s="205"/>
      <c r="D9" s="205"/>
      <c r="E9" s="205"/>
      <c r="F9" s="205"/>
      <c r="G9" s="61"/>
    </row>
    <row r="10" spans="1:7" s="69" customFormat="1">
      <c r="A10" s="61"/>
      <c r="B10" s="61"/>
      <c r="C10" s="61"/>
      <c r="D10" s="61"/>
      <c r="E10" s="61"/>
      <c r="F10" s="61"/>
      <c r="G10" s="61"/>
    </row>
    <row r="11" spans="1:7" s="69" customFormat="1">
      <c r="A11" s="86" t="s">
        <v>10</v>
      </c>
      <c r="B11" s="86"/>
      <c r="C11" s="224"/>
      <c r="D11" s="224"/>
      <c r="E11" s="224"/>
      <c r="F11" s="224"/>
      <c r="G11" s="61"/>
    </row>
    <row r="12" spans="1:7" s="70" customFormat="1" ht="12.75" customHeight="1">
      <c r="A12" s="225" t="s">
        <v>11</v>
      </c>
      <c r="B12" s="225" t="s">
        <v>12</v>
      </c>
      <c r="C12" s="225" t="s">
        <v>13</v>
      </c>
      <c r="D12" s="225" t="s">
        <v>14</v>
      </c>
      <c r="E12" s="227" t="s">
        <v>15</v>
      </c>
      <c r="F12" s="228"/>
      <c r="G12" s="65"/>
    </row>
    <row r="13" spans="1:7" s="70" customFormat="1" ht="34.5" customHeight="1">
      <c r="A13" s="226"/>
      <c r="B13" s="226"/>
      <c r="C13" s="226"/>
      <c r="D13" s="226"/>
      <c r="E13" s="87" t="s">
        <v>16</v>
      </c>
      <c r="F13" s="87" t="s">
        <v>17</v>
      </c>
      <c r="G13" s="65"/>
    </row>
    <row r="14" spans="1:7" s="71" customFormat="1">
      <c r="A14" s="88">
        <v>1</v>
      </c>
      <c r="B14" s="89">
        <v>2</v>
      </c>
      <c r="C14" s="89">
        <v>3</v>
      </c>
      <c r="D14" s="89">
        <v>4</v>
      </c>
      <c r="E14" s="89">
        <v>5</v>
      </c>
      <c r="F14" s="89">
        <v>6</v>
      </c>
      <c r="G14" s="66"/>
    </row>
    <row r="15" spans="1:7">
      <c r="A15" s="217"/>
      <c r="B15" s="218"/>
      <c r="C15" s="218"/>
      <c r="D15" s="218"/>
      <c r="E15" s="218"/>
      <c r="F15" s="219"/>
    </row>
    <row r="16" spans="1:7" s="69" customFormat="1">
      <c r="A16" s="90" t="s">
        <v>18</v>
      </c>
      <c r="B16" s="91" t="s">
        <v>100</v>
      </c>
      <c r="C16" s="91" t="s">
        <v>101</v>
      </c>
      <c r="D16" s="92" t="s">
        <v>1</v>
      </c>
      <c r="E16" s="220">
        <f>224.67/100</f>
        <v>2.2466999999999997</v>
      </c>
      <c r="F16" s="221"/>
      <c r="G16" s="67"/>
    </row>
    <row r="17" spans="1:7" s="68" customFormat="1" outlineLevel="1">
      <c r="A17" s="93" t="s">
        <v>19</v>
      </c>
      <c r="B17" s="94" t="s">
        <v>18</v>
      </c>
      <c r="C17" s="95" t="s">
        <v>20</v>
      </c>
      <c r="D17" s="94" t="s">
        <v>21</v>
      </c>
      <c r="E17" s="96">
        <v>13.3</v>
      </c>
      <c r="F17" s="96">
        <f>E16*E17</f>
        <v>29.881109999999996</v>
      </c>
    </row>
    <row r="18" spans="1:7" s="69" customFormat="1" ht="26.4">
      <c r="A18" s="90" t="s">
        <v>24</v>
      </c>
      <c r="B18" s="91" t="s">
        <v>98</v>
      </c>
      <c r="C18" s="91" t="s">
        <v>99</v>
      </c>
      <c r="D18" s="92" t="s">
        <v>23</v>
      </c>
      <c r="E18" s="222">
        <v>6.7</v>
      </c>
      <c r="F18" s="223"/>
      <c r="G18" s="67"/>
    </row>
    <row r="19" spans="1:7" s="68" customFormat="1" outlineLevel="1">
      <c r="A19" s="93" t="s">
        <v>102</v>
      </c>
      <c r="B19" s="94" t="s">
        <v>18</v>
      </c>
      <c r="C19" s="95" t="s">
        <v>20</v>
      </c>
      <c r="D19" s="94" t="s">
        <v>21</v>
      </c>
      <c r="E19" s="96">
        <v>0.57769999999999999</v>
      </c>
      <c r="F19" s="136">
        <f>E18*E19</f>
        <v>3.87059</v>
      </c>
    </row>
    <row r="20" spans="1:7" s="73" customFormat="1" outlineLevel="1">
      <c r="A20" s="97" t="s">
        <v>103</v>
      </c>
      <c r="B20" s="98" t="s">
        <v>120</v>
      </c>
      <c r="C20" s="99" t="s">
        <v>121</v>
      </c>
      <c r="D20" s="98" t="s">
        <v>22</v>
      </c>
      <c r="E20" s="100">
        <v>0.28999999999999998</v>
      </c>
      <c r="F20" s="100">
        <f>E18*E20</f>
        <v>1.9429999999999998</v>
      </c>
    </row>
    <row r="21" spans="1:7" s="69" customFormat="1">
      <c r="A21" s="90" t="s">
        <v>26</v>
      </c>
      <c r="B21" s="91" t="s">
        <v>125</v>
      </c>
      <c r="C21" s="91" t="s">
        <v>124</v>
      </c>
      <c r="D21" s="92" t="s">
        <v>23</v>
      </c>
      <c r="E21" s="222">
        <v>6.7</v>
      </c>
      <c r="F21" s="223"/>
      <c r="G21" s="67"/>
    </row>
    <row r="22" spans="1:7" s="73" customFormat="1" outlineLevel="1">
      <c r="A22" s="97" t="s">
        <v>97</v>
      </c>
      <c r="B22" s="98" t="s">
        <v>120</v>
      </c>
      <c r="C22" s="99" t="s">
        <v>121</v>
      </c>
      <c r="D22" s="98" t="s">
        <v>22</v>
      </c>
      <c r="E22" s="100">
        <v>0.1696</v>
      </c>
      <c r="F22" s="137">
        <f>E21*E22</f>
        <v>1.13632</v>
      </c>
    </row>
    <row r="23" spans="1:7" s="69" customFormat="1">
      <c r="A23" s="90" t="s">
        <v>27</v>
      </c>
      <c r="B23" s="91" t="s">
        <v>131</v>
      </c>
      <c r="C23" s="91" t="s">
        <v>135</v>
      </c>
      <c r="D23" s="92" t="s">
        <v>122</v>
      </c>
      <c r="E23" s="222">
        <v>45</v>
      </c>
      <c r="F23" s="223"/>
      <c r="G23" s="67"/>
    </row>
    <row r="24" spans="1:7" s="68" customFormat="1" outlineLevel="1">
      <c r="A24" s="93" t="s">
        <v>31</v>
      </c>
      <c r="B24" s="94" t="s">
        <v>18</v>
      </c>
      <c r="C24" s="95" t="s">
        <v>20</v>
      </c>
      <c r="D24" s="94" t="s">
        <v>21</v>
      </c>
      <c r="E24" s="96">
        <v>1.6476</v>
      </c>
      <c r="F24" s="136">
        <f>E23*E24</f>
        <v>74.141999999999996</v>
      </c>
    </row>
    <row r="25" spans="1:7" s="74" customFormat="1" outlineLevel="1">
      <c r="A25" s="101" t="s">
        <v>104</v>
      </c>
      <c r="B25" s="102">
        <v>64614</v>
      </c>
      <c r="C25" s="103" t="s">
        <v>132</v>
      </c>
      <c r="D25" s="102" t="s">
        <v>133</v>
      </c>
      <c r="E25" s="104">
        <v>0.14219999999999999</v>
      </c>
      <c r="F25" s="138">
        <f>E23*E25</f>
        <v>6.399</v>
      </c>
    </row>
    <row r="26" spans="1:7" s="74" customFormat="1" outlineLevel="1">
      <c r="A26" s="105" t="s">
        <v>105</v>
      </c>
      <c r="B26" s="106" t="s">
        <v>123</v>
      </c>
      <c r="C26" s="107" t="s">
        <v>136</v>
      </c>
      <c r="D26" s="106" t="s">
        <v>25</v>
      </c>
      <c r="E26" s="108">
        <v>0.79979999999999996</v>
      </c>
      <c r="F26" s="141">
        <f>E23*E26</f>
        <v>35.991</v>
      </c>
    </row>
    <row r="27" spans="1:7" s="69" customFormat="1" ht="26.4">
      <c r="A27" s="90" t="s">
        <v>28</v>
      </c>
      <c r="B27" s="91" t="s">
        <v>119</v>
      </c>
      <c r="C27" s="91" t="s">
        <v>126</v>
      </c>
      <c r="D27" s="92" t="s">
        <v>1</v>
      </c>
      <c r="E27" s="222">
        <f>337.71/100</f>
        <v>3.3771</v>
      </c>
      <c r="F27" s="223"/>
      <c r="G27" s="67"/>
    </row>
    <row r="28" spans="1:7" s="68" customFormat="1" outlineLevel="1">
      <c r="A28" s="93" t="s">
        <v>94</v>
      </c>
      <c r="B28" s="94" t="s">
        <v>18</v>
      </c>
      <c r="C28" s="95" t="s">
        <v>20</v>
      </c>
      <c r="D28" s="94" t="s">
        <v>21</v>
      </c>
      <c r="E28" s="96">
        <v>31.98</v>
      </c>
      <c r="F28" s="136">
        <f>E27*E28</f>
        <v>107.999658</v>
      </c>
    </row>
    <row r="29" spans="1:7" s="131" customFormat="1" outlineLevel="1">
      <c r="A29" s="126" t="s">
        <v>106</v>
      </c>
      <c r="B29" s="127">
        <v>2509</v>
      </c>
      <c r="C29" s="128" t="s">
        <v>134</v>
      </c>
      <c r="D29" s="127" t="s">
        <v>22</v>
      </c>
      <c r="E29" s="129">
        <v>0.47</v>
      </c>
      <c r="F29" s="130">
        <f>E27*E29</f>
        <v>1.587237</v>
      </c>
    </row>
    <row r="30" spans="1:7" s="74" customFormat="1" outlineLevel="1">
      <c r="A30" s="101" t="s">
        <v>107</v>
      </c>
      <c r="B30" s="102" t="s">
        <v>118</v>
      </c>
      <c r="C30" s="103" t="s">
        <v>117</v>
      </c>
      <c r="D30" s="102" t="s">
        <v>96</v>
      </c>
      <c r="E30" s="104">
        <v>115</v>
      </c>
      <c r="F30" s="138">
        <f>E27*E30</f>
        <v>388.36649999999997</v>
      </c>
    </row>
    <row r="31" spans="1:7" s="69" customFormat="1">
      <c r="A31" s="105" t="s">
        <v>127</v>
      </c>
      <c r="B31" s="106" t="s">
        <v>116</v>
      </c>
      <c r="C31" s="107" t="s">
        <v>115</v>
      </c>
      <c r="D31" s="106" t="s">
        <v>23</v>
      </c>
      <c r="E31" s="108">
        <v>1.26E-2</v>
      </c>
      <c r="F31" s="124">
        <f>E27*E31</f>
        <v>4.2551459999999999E-2</v>
      </c>
      <c r="G31" s="67"/>
    </row>
    <row r="32" spans="1:7" s="68" customFormat="1" outlineLevel="1">
      <c r="A32" s="105" t="s">
        <v>128</v>
      </c>
      <c r="B32" s="106" t="s">
        <v>114</v>
      </c>
      <c r="C32" s="107" t="s">
        <v>113</v>
      </c>
      <c r="D32" s="106" t="s">
        <v>23</v>
      </c>
      <c r="E32" s="108">
        <v>1.2600000000000001E-3</v>
      </c>
      <c r="F32" s="124">
        <f>E27*E32</f>
        <v>4.2551460000000004E-3</v>
      </c>
    </row>
    <row r="33" spans="1:7" s="73" customFormat="1" outlineLevel="1">
      <c r="A33" s="105" t="s">
        <v>129</v>
      </c>
      <c r="B33" s="106" t="s">
        <v>112</v>
      </c>
      <c r="C33" s="107" t="s">
        <v>111</v>
      </c>
      <c r="D33" s="106" t="s">
        <v>23</v>
      </c>
      <c r="E33" s="108">
        <v>0.03</v>
      </c>
      <c r="F33" s="124">
        <f>E27*E33</f>
        <v>0.101313</v>
      </c>
    </row>
    <row r="34" spans="1:7" s="74" customFormat="1" outlineLevel="1">
      <c r="A34" s="105" t="s">
        <v>130</v>
      </c>
      <c r="B34" s="106" t="s">
        <v>108</v>
      </c>
      <c r="C34" s="107" t="s">
        <v>109</v>
      </c>
      <c r="D34" s="106" t="s">
        <v>23</v>
      </c>
      <c r="E34" s="108">
        <v>4.7300000000000002E-2</v>
      </c>
      <c r="F34" s="124">
        <f>E27*E34</f>
        <v>0.15973683</v>
      </c>
    </row>
    <row r="35" spans="1:7" s="74" customFormat="1" ht="13.8" outlineLevel="1" thickBot="1">
      <c r="A35" s="209"/>
      <c r="B35" s="210"/>
      <c r="C35" s="210"/>
      <c r="D35" s="210"/>
      <c r="E35" s="210"/>
      <c r="F35" s="211"/>
    </row>
    <row r="36" spans="1:7" s="74" customFormat="1" ht="13.5" customHeight="1" outlineLevel="1" thickTop="1">
      <c r="A36" s="212" t="s">
        <v>34</v>
      </c>
      <c r="B36" s="213"/>
      <c r="C36" s="213"/>
      <c r="D36" s="109"/>
      <c r="E36" s="110"/>
      <c r="F36" s="111"/>
    </row>
    <row r="37" spans="1:7" s="74" customFormat="1" outlineLevel="1">
      <c r="A37" s="214"/>
      <c r="B37" s="215"/>
      <c r="C37" s="215"/>
      <c r="D37" s="215"/>
      <c r="E37" s="215"/>
      <c r="F37" s="216"/>
    </row>
    <row r="38" spans="1:7" s="74" customFormat="1" outlineLevel="1">
      <c r="A38" s="112"/>
      <c r="B38" s="113"/>
      <c r="C38" s="114" t="s">
        <v>35</v>
      </c>
      <c r="D38" s="115"/>
      <c r="E38" s="116"/>
      <c r="F38" s="117"/>
    </row>
    <row r="39" spans="1:7" s="69" customFormat="1">
      <c r="A39" s="118" t="s">
        <v>18</v>
      </c>
      <c r="B39" s="119" t="s">
        <v>18</v>
      </c>
      <c r="C39" s="119" t="s">
        <v>20</v>
      </c>
      <c r="D39" s="120" t="s">
        <v>21</v>
      </c>
      <c r="E39" s="121"/>
      <c r="F39" s="132">
        <f>F17+F19+F24+F28</f>
        <v>215.89335799999998</v>
      </c>
      <c r="G39" s="67"/>
    </row>
  </sheetData>
  <mergeCells count="21">
    <mergeCell ref="A35:F35"/>
    <mergeCell ref="A36:C36"/>
    <mergeCell ref="A37:F37"/>
    <mergeCell ref="A15:F15"/>
    <mergeCell ref="E16:F16"/>
    <mergeCell ref="E18:F18"/>
    <mergeCell ref="E21:F21"/>
    <mergeCell ref="E23:F23"/>
    <mergeCell ref="E27:F27"/>
    <mergeCell ref="B9:F9"/>
    <mergeCell ref="C11:F11"/>
    <mergeCell ref="A12:A13"/>
    <mergeCell ref="B12:B13"/>
    <mergeCell ref="C12:C13"/>
    <mergeCell ref="D12:D13"/>
    <mergeCell ref="E12:F12"/>
    <mergeCell ref="B2:F2"/>
    <mergeCell ref="B3:F3"/>
    <mergeCell ref="D5:F5"/>
    <mergeCell ref="B6:F6"/>
    <mergeCell ref="B8:F8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9" fitToHeight="10000" orientation="portrait" horizontalDpi="300" verticalDpi="300" r:id="rId1"/>
  <headerFooter>
    <oddHeader>&amp;L&amp;9ПРОГРАММНЫЙ КОМПЛЕКС АВС4-UZ (РЕДАКЦИЯ 2018)&amp;C&amp;P&amp;R160060070</oddHeader>
    <oddFooter>&amp;CСтраниц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53</vt:i4>
      </vt:variant>
    </vt:vector>
  </HeadingPairs>
  <TitlesOfParts>
    <vt:vector size="103" baseType="lpstr">
      <vt:lpstr>bv_abc4</vt:lpstr>
      <vt:lpstr>МАТЕР</vt:lpstr>
      <vt:lpstr>bv_abc4 (2)</vt:lpstr>
      <vt:lpstr>МАТЕР (2)</vt:lpstr>
      <vt:lpstr>bv_abc4 (3)</vt:lpstr>
      <vt:lpstr>МАТЕР (3)</vt:lpstr>
      <vt:lpstr>bv_abc4 (4)</vt:lpstr>
      <vt:lpstr>МАТЕР (4)</vt:lpstr>
      <vt:lpstr>bv_abc4 (5)</vt:lpstr>
      <vt:lpstr>МАТЕР (5)</vt:lpstr>
      <vt:lpstr>bv_abc4 (6)</vt:lpstr>
      <vt:lpstr>МАТЕР (7)</vt:lpstr>
      <vt:lpstr>bv_abc4 (7)</vt:lpstr>
      <vt:lpstr>МАТЕР (6)</vt:lpstr>
      <vt:lpstr>bv_abc4 (8)</vt:lpstr>
      <vt:lpstr>МАТЕР (9)</vt:lpstr>
      <vt:lpstr>bv_abc4 (9)</vt:lpstr>
      <vt:lpstr>МАТЕР (10)</vt:lpstr>
      <vt:lpstr>bv_abc4 (10)</vt:lpstr>
      <vt:lpstr>МАТЕР (11)</vt:lpstr>
      <vt:lpstr>bv_abc4 (11)</vt:lpstr>
      <vt:lpstr>МАТЕР (12)</vt:lpstr>
      <vt:lpstr>bv_abc4 (12)</vt:lpstr>
      <vt:lpstr>МАТЕР (13)</vt:lpstr>
      <vt:lpstr>bv_abc4 (13)</vt:lpstr>
      <vt:lpstr>МАТЕР (14)</vt:lpstr>
      <vt:lpstr>bv_abc4 (14)</vt:lpstr>
      <vt:lpstr>МАТЕР (15)</vt:lpstr>
      <vt:lpstr>bv_abc4 (15)</vt:lpstr>
      <vt:lpstr>МАТЕР (16)</vt:lpstr>
      <vt:lpstr>bv_abc4 (16)</vt:lpstr>
      <vt:lpstr>МАТЕР (17)</vt:lpstr>
      <vt:lpstr>bv_abc4 (17)</vt:lpstr>
      <vt:lpstr>МАТЕР (18)</vt:lpstr>
      <vt:lpstr>bv_abc4 (18)</vt:lpstr>
      <vt:lpstr>МАТЕР (8)</vt:lpstr>
      <vt:lpstr>bv_abc4 (19)</vt:lpstr>
      <vt:lpstr>МАТЕР (19)</vt:lpstr>
      <vt:lpstr>bv_abc4 (20)</vt:lpstr>
      <vt:lpstr>МАТЕР (20)</vt:lpstr>
      <vt:lpstr>bv_abc4 (21)</vt:lpstr>
      <vt:lpstr>МАТЕР (21)</vt:lpstr>
      <vt:lpstr>bv_abc4 (22)</vt:lpstr>
      <vt:lpstr>МАТЕР (22)</vt:lpstr>
      <vt:lpstr>bv_abc4 (23)</vt:lpstr>
      <vt:lpstr>МАТЕР (23)</vt:lpstr>
      <vt:lpstr>bv_abc4 (24)</vt:lpstr>
      <vt:lpstr>МАТЕР (24)</vt:lpstr>
      <vt:lpstr>Лист1</vt:lpstr>
      <vt:lpstr>всп форма</vt:lpstr>
      <vt:lpstr>bv_abc4!Заголовки_для_печати</vt:lpstr>
      <vt:lpstr>'bv_abc4 (10)'!Заголовки_для_печати</vt:lpstr>
      <vt:lpstr>'bv_abc4 (11)'!Заголовки_для_печати</vt:lpstr>
      <vt:lpstr>'bv_abc4 (12)'!Заголовки_для_печати</vt:lpstr>
      <vt:lpstr>'bv_abc4 (13)'!Заголовки_для_печати</vt:lpstr>
      <vt:lpstr>'bv_abc4 (14)'!Заголовки_для_печати</vt:lpstr>
      <vt:lpstr>'bv_abc4 (15)'!Заголовки_для_печати</vt:lpstr>
      <vt:lpstr>'bv_abc4 (16)'!Заголовки_для_печати</vt:lpstr>
      <vt:lpstr>'bv_abc4 (17)'!Заголовки_для_печати</vt:lpstr>
      <vt:lpstr>'bv_abc4 (18)'!Заголовки_для_печати</vt:lpstr>
      <vt:lpstr>'bv_abc4 (19)'!Заголовки_для_печати</vt:lpstr>
      <vt:lpstr>'bv_abc4 (2)'!Заголовки_для_печати</vt:lpstr>
      <vt:lpstr>'bv_abc4 (20)'!Заголовки_для_печати</vt:lpstr>
      <vt:lpstr>'bv_abc4 (21)'!Заголовки_для_печати</vt:lpstr>
      <vt:lpstr>'bv_abc4 (22)'!Заголовки_для_печати</vt:lpstr>
      <vt:lpstr>'bv_abc4 (23)'!Заголовки_для_печати</vt:lpstr>
      <vt:lpstr>'bv_abc4 (24)'!Заголовки_для_печати</vt:lpstr>
      <vt:lpstr>'bv_abc4 (3)'!Заголовки_для_печати</vt:lpstr>
      <vt:lpstr>'bv_abc4 (4)'!Заголовки_для_печати</vt:lpstr>
      <vt:lpstr>'bv_abc4 (5)'!Заголовки_для_печати</vt:lpstr>
      <vt:lpstr>'bv_abc4 (6)'!Заголовки_для_печати</vt:lpstr>
      <vt:lpstr>'bv_abc4 (7)'!Заголовки_для_печати</vt:lpstr>
      <vt:lpstr>'bv_abc4 (8)'!Заголовки_для_печати</vt:lpstr>
      <vt:lpstr>'bv_abc4 (9)'!Заголовки_для_печати</vt:lpstr>
      <vt:lpstr>МАТЕР!Заголовки_для_печати</vt:lpstr>
      <vt:lpstr>'МАТЕР (10)'!Заголовки_для_печати</vt:lpstr>
      <vt:lpstr>'МАТЕР (11)'!Заголовки_для_печати</vt:lpstr>
      <vt:lpstr>'МАТЕР (12)'!Заголовки_для_печати</vt:lpstr>
      <vt:lpstr>'МАТЕР (13)'!Заголовки_для_печати</vt:lpstr>
      <vt:lpstr>'МАТЕР (14)'!Заголовки_для_печати</vt:lpstr>
      <vt:lpstr>'МАТЕР (15)'!Заголовки_для_печати</vt:lpstr>
      <vt:lpstr>'МАТЕР (16)'!Заголовки_для_печати</vt:lpstr>
      <vt:lpstr>'МАТЕР (17)'!Заголовки_для_печати</vt:lpstr>
      <vt:lpstr>'МАТЕР (18)'!Заголовки_для_печати</vt:lpstr>
      <vt:lpstr>'МАТЕР (19)'!Заголовки_для_печати</vt:lpstr>
      <vt:lpstr>'МАТЕР (2)'!Заголовки_для_печати</vt:lpstr>
      <vt:lpstr>'МАТЕР (20)'!Заголовки_для_печати</vt:lpstr>
      <vt:lpstr>'МАТЕР (21)'!Заголовки_для_печати</vt:lpstr>
      <vt:lpstr>'МАТЕР (22)'!Заголовки_для_печати</vt:lpstr>
      <vt:lpstr>'МАТЕР (23)'!Заголовки_для_печати</vt:lpstr>
      <vt:lpstr>'МАТЕР (24)'!Заголовки_для_печати</vt:lpstr>
      <vt:lpstr>'МАТЕР (3)'!Заголовки_для_печати</vt:lpstr>
      <vt:lpstr>'МАТЕР (4)'!Заголовки_для_печати</vt:lpstr>
      <vt:lpstr>'МАТЕР (5)'!Заголовки_для_печати</vt:lpstr>
      <vt:lpstr>'МАТЕР (6)'!Заголовки_для_печати</vt:lpstr>
      <vt:lpstr>'МАТЕР (7)'!Заголовки_для_печати</vt:lpstr>
      <vt:lpstr>'МАТЕР (8)'!Заголовки_для_печати</vt:lpstr>
      <vt:lpstr>'МАТЕР (9)'!Заголовки_для_печати</vt:lpstr>
      <vt:lpstr>'bv_abc4 (22)'!Область_печати</vt:lpstr>
      <vt:lpstr>'bv_abc4 (23)'!Область_печати</vt:lpstr>
      <vt:lpstr>'bv_abc4 (24)'!Область_печати</vt:lpstr>
      <vt:lpstr>'всп форма'!Область_печати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sdto-6</cp:lastModifiedBy>
  <cp:lastPrinted>2022-02-08T04:44:14Z</cp:lastPrinted>
  <dcterms:created xsi:type="dcterms:W3CDTF">2008-02-01T06:52:42Z</dcterms:created>
  <dcterms:modified xsi:type="dcterms:W3CDTF">2022-02-10T04:26:41Z</dcterms:modified>
</cp:coreProperties>
</file>