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1985" yWindow="-15" windowWidth="12030" windowHeight="10140" tabRatio="745" activeTab="3"/>
  </bookViews>
  <sheets>
    <sheet name="_ЛРВ" sheetId="1" r:id="rId1"/>
    <sheet name="ресурс" sheetId="2" r:id="rId2"/>
    <sheet name="исх данные" sheetId="4" r:id="rId3"/>
    <sheet name="свод" sheetId="3" r:id="rId4"/>
  </sheets>
  <externalReferences>
    <externalReference r:id="rId5"/>
  </externalReferences>
  <definedNames>
    <definedName name="_xlnm.Print_Titles" localSheetId="0">_ЛРВ!$14:$14</definedName>
    <definedName name="_xlnm.Print_Area" localSheetId="2">'исх данные'!$A$1:$D$28</definedName>
  </definedNames>
  <calcPr calcId="144525"/>
</workbook>
</file>

<file path=xl/calcChain.xml><?xml version="1.0" encoding="utf-8"?>
<calcChain xmlns="http://schemas.openxmlformats.org/spreadsheetml/2006/main">
  <c r="F49" i="2" l="1"/>
  <c r="F48" i="2" l="1"/>
  <c r="C48" i="2"/>
  <c r="C98" i="1"/>
  <c r="F23" i="1"/>
  <c r="F24" i="1"/>
  <c r="F25" i="1"/>
  <c r="F26" i="1"/>
  <c r="F27" i="1"/>
  <c r="F28" i="1"/>
  <c r="F29" i="1"/>
  <c r="E68" i="1" s="1"/>
  <c r="F98" i="1" s="1"/>
  <c r="E48" i="2" s="1"/>
  <c r="G48" i="2" s="1"/>
  <c r="F22" i="1"/>
  <c r="F93" i="1" l="1"/>
  <c r="E41" i="2" s="1"/>
  <c r="G41" i="2" s="1"/>
  <c r="F47" i="2"/>
  <c r="E42" i="1" l="1"/>
  <c r="C99" i="1"/>
  <c r="C49" i="2" s="1"/>
  <c r="C97" i="1"/>
  <c r="C47" i="2" s="1"/>
  <c r="F55" i="1" l="1"/>
  <c r="E58" i="1"/>
  <c r="F65" i="1" s="1"/>
  <c r="C9" i="2" l="1"/>
  <c r="B3" i="3"/>
  <c r="A2" i="4"/>
  <c r="C17" i="3"/>
  <c r="E40" i="1"/>
  <c r="F60" i="1" l="1"/>
  <c r="F61" i="1"/>
  <c r="F62" i="1"/>
  <c r="F63" i="1"/>
  <c r="F64" i="1"/>
  <c r="F66" i="1"/>
  <c r="F59" i="1"/>
  <c r="F46" i="1"/>
  <c r="F47" i="1"/>
  <c r="F48" i="1"/>
  <c r="F49" i="1"/>
  <c r="F50" i="1"/>
  <c r="F51" i="1"/>
  <c r="F52" i="1"/>
  <c r="F53" i="1"/>
  <c r="F54" i="1"/>
  <c r="E67" i="1"/>
  <c r="F56" i="1"/>
  <c r="F57" i="1"/>
  <c r="F45" i="1"/>
  <c r="F42" i="1"/>
  <c r="F43" i="1"/>
  <c r="F41" i="1"/>
  <c r="F20" i="1"/>
  <c r="F19" i="1"/>
  <c r="F32" i="1"/>
  <c r="F33" i="1"/>
  <c r="F34" i="1"/>
  <c r="F80" i="1" s="1"/>
  <c r="E26" i="2" s="1"/>
  <c r="G26" i="2" s="1"/>
  <c r="F35" i="1"/>
  <c r="F81" i="1" s="1"/>
  <c r="E27" i="2" s="1"/>
  <c r="G27" i="2" s="1"/>
  <c r="F36" i="1"/>
  <c r="F83" i="1" s="1"/>
  <c r="E29" i="2" s="1"/>
  <c r="G29" i="2" s="1"/>
  <c r="F37" i="1"/>
  <c r="F38" i="1"/>
  <c r="F39" i="1"/>
  <c r="F95" i="1" s="1"/>
  <c r="E43" i="2" s="1"/>
  <c r="G43" i="2" s="1"/>
  <c r="F31" i="1"/>
  <c r="F77" i="1"/>
  <c r="E23" i="2" s="1"/>
  <c r="G23" i="2" s="1"/>
  <c r="F82" i="1"/>
  <c r="E28" i="2" s="1"/>
  <c r="G28" i="2" s="1"/>
  <c r="F84" i="1"/>
  <c r="E30" i="2" s="1"/>
  <c r="G30" i="2" s="1"/>
  <c r="F85" i="1"/>
  <c r="E31" i="2" s="1"/>
  <c r="G31" i="2" s="1"/>
  <c r="F86" i="1"/>
  <c r="E32" i="2" s="1"/>
  <c r="G32" i="2" s="1"/>
  <c r="F87" i="1"/>
  <c r="E33" i="2" s="1"/>
  <c r="G33" i="2" s="1"/>
  <c r="F88" i="1"/>
  <c r="E34" i="2" s="1"/>
  <c r="G34" i="2" s="1"/>
  <c r="F89" i="1"/>
  <c r="E35" i="2" s="1"/>
  <c r="G35" i="2" s="1"/>
  <c r="F92" i="1"/>
  <c r="E40" i="2" s="1"/>
  <c r="G40" i="2" s="1"/>
  <c r="F79" i="1"/>
  <c r="E25" i="2" s="1"/>
  <c r="G25" i="2" s="1"/>
  <c r="F78" i="1"/>
  <c r="E24" i="2" s="1"/>
  <c r="G24" i="2" s="1"/>
  <c r="F75" i="1"/>
  <c r="E19" i="2" s="1"/>
  <c r="G19" i="2" s="1"/>
  <c r="F91" i="1"/>
  <c r="E39" i="2" s="1"/>
  <c r="G39" i="2" s="1"/>
  <c r="F94" i="1"/>
  <c r="E42" i="2" s="1"/>
  <c r="G42" i="2" s="1"/>
  <c r="F74" i="1"/>
  <c r="E18" i="2" s="1"/>
  <c r="F99" i="1" l="1"/>
  <c r="E49" i="2" s="1"/>
  <c r="G49" i="2" s="1"/>
  <c r="G44" i="2"/>
  <c r="G18" i="2"/>
  <c r="G20" i="2" s="1"/>
  <c r="C8" i="4" s="1"/>
  <c r="C13" i="3" s="1"/>
  <c r="C9" i="4"/>
  <c r="G36" i="2"/>
  <c r="C13" i="4" s="1"/>
  <c r="C14" i="3" s="1"/>
  <c r="E69" i="1"/>
  <c r="F97" i="1" s="1"/>
  <c r="E47" i="2" s="1"/>
  <c r="G47" i="2" s="1"/>
  <c r="G50" i="2" l="1"/>
  <c r="C5" i="4" s="1"/>
  <c r="C4" i="4"/>
  <c r="C9" i="3" s="1"/>
  <c r="G52" i="2"/>
  <c r="C10" i="3" l="1"/>
  <c r="C14" i="4"/>
  <c r="C15" i="3" s="1"/>
  <c r="C23" i="4"/>
  <c r="C16" i="3" s="1"/>
  <c r="C18" i="3"/>
  <c r="C19" i="3" s="1"/>
  <c r="C20" i="3" s="1"/>
  <c r="C22" i="3" s="1"/>
  <c r="C27" i="4"/>
</calcChain>
</file>

<file path=xl/sharedStrings.xml><?xml version="1.0" encoding="utf-8"?>
<sst xmlns="http://schemas.openxmlformats.org/spreadsheetml/2006/main" count="489" uniqueCount="239">
  <si>
    <t>Форма N 5</t>
  </si>
  <si>
    <t>ТЕКУЩИЙ РЕМОНТ</t>
  </si>
  <si>
    <t>(наименование стройки)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</si>
  <si>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</t>
    </r>
  </si>
  <si>
    <t>(локальная ресурсная смета)</t>
  </si>
  <si>
    <t xml:space="preserve">                   </t>
  </si>
  <si>
    <t xml:space="preserve">на </t>
  </si>
  <si>
    <t>(наименование работ и затрат, наименование объекта)</t>
  </si>
  <si>
    <t>Основание:</t>
  </si>
  <si>
    <t>ДЕФЕКТНЫЙ АКТ</t>
  </si>
  <si>
    <t>N п.п.</t>
  </si>
  <si>
    <t>Шифр номера нормативов и коды ресурсов</t>
  </si>
  <si>
    <t>Наименование работ и затрат</t>
  </si>
  <si>
    <t>Единица измерения</t>
  </si>
  <si>
    <t xml:space="preserve">Количество </t>
  </si>
  <si>
    <t>на. ед. измерения</t>
  </si>
  <si>
    <t>по проектным данным</t>
  </si>
  <si>
    <t>РАЗДЕЛ 1.ДОРОЖНАЯ ОДЕЖДА</t>
  </si>
  <si>
    <t>1</t>
  </si>
  <si>
    <t>ЗАТРАТЫ ТРУДА РАБОЧИХ-СТРОИТЕЛЕЙ</t>
  </si>
  <si>
    <t>ЧЕЛ.-Ч</t>
  </si>
  <si>
    <t>3</t>
  </si>
  <si>
    <t>ЗАТРАТЫ ТРУДА МАШИНИСТОВ</t>
  </si>
  <si>
    <t>МАШ.-Ч</t>
  </si>
  <si>
    <t>6087</t>
  </si>
  <si>
    <t>АСФАЛЬТОБЕТОННЫЕ СМЕСИ ГОРЯЧЫЕ МЕЛКОЗЕРНИСТЫЕ ТИПА Б М-2</t>
  </si>
  <si>
    <t>Т</t>
  </si>
  <si>
    <t>30135</t>
  </si>
  <si>
    <t>2</t>
  </si>
  <si>
    <t>Е0102-027-02</t>
  </si>
  <si>
    <t>ПЛАНИРОВКА ПЛОЩАДЕЙ МЕХАНИЗИРОВАННЫМ СПОСОБОМ</t>
  </si>
  <si>
    <t>1000М2</t>
  </si>
  <si>
    <t>107</t>
  </si>
  <si>
    <t>АВТОГРЕЙДЕРЫ СРЕДНЕГО ТИПА 99 (135) КВТ (Л.С.)</t>
  </si>
  <si>
    <t>Е2706-026-01</t>
  </si>
  <si>
    <t>3.1</t>
  </si>
  <si>
    <t>3.2</t>
  </si>
  <si>
    <t>108</t>
  </si>
  <si>
    <t>АВТОГУДРОНАТОРЫ 3500 Л</t>
  </si>
  <si>
    <t>3.3</t>
  </si>
  <si>
    <t>4</t>
  </si>
  <si>
    <t>Е2713-010-01 ДОП. 9</t>
  </si>
  <si>
    <t>УСТРОЙСТВО ПОКРЫТИЯ ИЗ ГОРЯЧИХ ПЛОТНЫХ МЕЛКОЗЕРНИСТЫХ АСФАЛЬТОБЕТОННЫХ СМЕСЕЙ АСФАЛЬТОУКЛАДЧИКАМИ ТИПА "VOGELE" ПРИ ШИРИНЕ УКЛАДКИ ДО 6 М И ТОЛЩИНОЙ СЛОЯ 4 СМ</t>
  </si>
  <si>
    <t>1000 М2</t>
  </si>
  <si>
    <t>97</t>
  </si>
  <si>
    <t>АВТОМОБИЛИ-САМОСВАЛЫ ГРУЗОПОДЪЕМНОСТЬЮ ДО 30 Т</t>
  </si>
  <si>
    <t>464</t>
  </si>
  <si>
    <t>ГУДРОНАТОРЫ РУЧНЫЕ</t>
  </si>
  <si>
    <t>1135</t>
  </si>
  <si>
    <t>МАШИНЫ ПОЛИВОМОЕЧНЫЕ 6000 Л</t>
  </si>
  <si>
    <t>2798</t>
  </si>
  <si>
    <t>РЕЗЧИКИ ШВОВ ДИСКОВЫЕ</t>
  </si>
  <si>
    <t>3097</t>
  </si>
  <si>
    <t>УКЛАДЧИКИ АСФАЛЬТОБЕТОНА ТИПА "VOGELE" С ШИРИНОЙ УКЛАДКИ ДО 6,5 М</t>
  </si>
  <si>
    <t>3348</t>
  </si>
  <si>
    <t>КАТКИ САМОХОДНЫЕ ДОРОЖНЫЕ ВИБРАЦИОННЫЕ ТИПА "DYNAPAC", "HAMM", "BOMAG", 8 Т</t>
  </si>
  <si>
    <t>3349</t>
  </si>
  <si>
    <t>КАТКИ САМОХОДНЫЕ ДОРОЖНЫЕ ВИБРАЦИОННЫЕ ТИПА "DYNAPAC", "HAMM", "BOMAG", 10 Т</t>
  </si>
  <si>
    <t>3350</t>
  </si>
  <si>
    <t>КАТКИ САМОХОДНЫЕ ДОРОЖНЫЕ ВИБРАЦИОННЫЕ ТИПА "DYNAPAC", "HAMM", "BOMAG", 13 Т</t>
  </si>
  <si>
    <t>9219</t>
  </si>
  <si>
    <t>ВОДА</t>
  </si>
  <si>
    <t>М3</t>
  </si>
  <si>
    <t>5</t>
  </si>
  <si>
    <t>Е2713-011-01 ДОП. 9 К=2</t>
  </si>
  <si>
    <t>ПРИ ИЗМЕНЕНИИ ТОЛЩИНЫ ПОКРЫТИЯ НА 0,5 СМ ДОБАВЛЯТЬ К НОРМЕ 27-13-010-01</t>
  </si>
  <si>
    <t>6</t>
  </si>
  <si>
    <t>Е2704-001-04 Т.Ч.Т.1.1</t>
  </si>
  <si>
    <t>УСТРОЙСТВО ПОДСТИЛАЮЩИХ И ВЫРАВНИВАЮЩИХ СЛОЕВ ОСНОВАНИЙ ИЗ ЩЕБНЯ. ЩЕБЕНЬ</t>
  </si>
  <si>
    <t>100М3</t>
  </si>
  <si>
    <t>112</t>
  </si>
  <si>
    <t>АВТОПОГРУЗЧИКИ 5 Т</t>
  </si>
  <si>
    <t>258</t>
  </si>
  <si>
    <t>БУЛЬДОЗЕРЫ ПРИ РАБОТЕ НА ДРУГИХ ВИДАХ СТРОИТЕЛЬСТВА 79 (108) КВТ (Л.С.)</t>
  </si>
  <si>
    <t>626</t>
  </si>
  <si>
    <t>КАТКИ ДОРОЖНЫЕ САМОХОДНЫЕ НА ПНЕВМОКОЛЕСНОМ ХОДУ 30 Т</t>
  </si>
  <si>
    <t>43113</t>
  </si>
  <si>
    <t>ЩЕБЕНЬ 5-20 ММ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</si>
  <si>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</si>
  <si>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</si>
  <si>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</si>
  <si>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</si>
  <si>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</si>
  <si>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</si>
  <si>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</si>
  <si>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</si>
  <si>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</si>
  <si>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ПЕРЕВОЗКА А/БЕТОНА АВТОМОБИЛЯМИ-САМОСВАЛАМИ ИЗ АБЗ РАССТОЯНИЕ 60 КМ</t>
  </si>
  <si>
    <t>ИТОГО ПО ЛОКАЛЬНОЙ РЕСУРСНОЙ ВЕДОМОСТИ:</t>
  </si>
  <si>
    <t>ТРУДОВЫЕ РЕСУРСЫ</t>
  </si>
  <si>
    <t>СТРОИТЕЛЬНЫЕ МАШИНЫ И МЕХАНИЗМЫ</t>
  </si>
  <si>
    <t>МАТЕРИАЛЬНЫЕ РЕСУРСЫ</t>
  </si>
  <si>
    <t>ТРАНСПОРТНЫЕ РАСХОДЫ</t>
  </si>
  <si>
    <t>СОСТАВИЛ</t>
  </si>
  <si>
    <t>ПРОВЕРИЛ</t>
  </si>
  <si>
    <t>Форма 4А АВС-4</t>
  </si>
  <si>
    <t>Наименование стройки -</t>
  </si>
  <si>
    <t xml:space="preserve"> ЛОКАЛЬНЫЙ   РЕСУРСНЫЙ   СМЕТНЫЙ   РАСЧЕТ</t>
  </si>
  <si>
    <t>№</t>
  </si>
  <si>
    <t>(локальная смета)</t>
  </si>
  <si>
    <t>на</t>
  </si>
  <si>
    <t>Наименование объекта -</t>
  </si>
  <si>
    <t>Составлен В ТЕКУЩИХ ЦЕНАХ</t>
  </si>
  <si>
    <t>СУМ</t>
  </si>
  <si>
    <t>№ п/п</t>
  </si>
  <si>
    <t>Шифр ресурсов</t>
  </si>
  <si>
    <t>Наименование ресурсов, оборудования, конструкций, изделий и  деталей</t>
  </si>
  <si>
    <t>Количество единиц</t>
  </si>
  <si>
    <t>Сметная стоимость</t>
  </si>
  <si>
    <t>на единицу</t>
  </si>
  <si>
    <t>общая</t>
  </si>
  <si>
    <t>АВС 000001</t>
  </si>
  <si>
    <t>АВС 000003</t>
  </si>
  <si>
    <t>ИТОГО ТРУДОВЫЕ РЕСУРСЫ</t>
  </si>
  <si>
    <t>97 С</t>
  </si>
  <si>
    <t>107 С</t>
  </si>
  <si>
    <t>108 С</t>
  </si>
  <si>
    <t>112 С</t>
  </si>
  <si>
    <t>258 С</t>
  </si>
  <si>
    <t>464 С</t>
  </si>
  <si>
    <t>626 С</t>
  </si>
  <si>
    <t>1135 С</t>
  </si>
  <si>
    <t>2798 С</t>
  </si>
  <si>
    <t>3097 С</t>
  </si>
  <si>
    <t>3348 С</t>
  </si>
  <si>
    <t>3349 С</t>
  </si>
  <si>
    <t>3350 С</t>
  </si>
  <si>
    <t>ИТОГО СТРОИТЕЛЬНЫЕ МАШИНЫ И МЕХАНИЗМЫ</t>
  </si>
  <si>
    <t>СТРОИТЕЛЬНЫЕ МАТЕРИАЛЫ И КОНСТРУКЦИИ</t>
  </si>
  <si>
    <t>6087 М</t>
  </si>
  <si>
    <t>9219 М</t>
  </si>
  <si>
    <t>30135 С</t>
  </si>
  <si>
    <t>43113 М</t>
  </si>
  <si>
    <t>ИТОГО СТРОИТЕЛЬНЫЕ МАТЕРИАЛЫ И КОНСТРУКЦИИ</t>
  </si>
  <si>
    <t>ИТОГО ТРАНСПОРТНЫЕ РАСХОДЫ</t>
  </si>
  <si>
    <t>ИТОГО ПРЯМЫЕ ЗАТРАТЫ</t>
  </si>
  <si>
    <t>Исходные данные для определения стоимости объекта в текущих ценах</t>
  </si>
  <si>
    <t xml:space="preserve">Затраты на оборудование, мебель и инвентарь (Со) </t>
  </si>
  <si>
    <t>Затраты на строительные материалы, изделия и конструкции (См)</t>
  </si>
  <si>
    <t>сум</t>
  </si>
  <si>
    <t>Транспортные расходы на материалы</t>
  </si>
  <si>
    <t>Заготовительно-складские расходы</t>
  </si>
  <si>
    <t>Транспортные расходы на оборудование  с загот.скл.расх</t>
  </si>
  <si>
    <t>Затраты на ОЗП с учетом начислений на соцстрах (Сзп)</t>
  </si>
  <si>
    <t>Нормативная трудоемкость объекта (Т)</t>
  </si>
  <si>
    <t>чел/час</t>
  </si>
  <si>
    <t>Среднегодовая заработная плата строителей по региону в расчете на месяц, определенная на основе статистических данных за предыдущие 12 месяцев, сум./месяц (Змс)</t>
  </si>
  <si>
    <t>сум/месяц</t>
  </si>
  <si>
    <t>Среднемесячный фонд рабочего времени в часах по данным Министерства труда и социальной защиты населения Республики Узбекистан (Ф)</t>
  </si>
  <si>
    <t>час</t>
  </si>
  <si>
    <t>3.4</t>
  </si>
  <si>
    <t>Коэффициент учета размера отчислений на соцстрах (Ксс)</t>
  </si>
  <si>
    <t>Затраты на эксплуатацию машин и механизмов (Сэм)</t>
  </si>
  <si>
    <t>Прочие затраты и расходы подрядчика (Пп)</t>
  </si>
  <si>
    <t>Процент (%)</t>
  </si>
  <si>
    <t>%</t>
  </si>
  <si>
    <t>Сумма (сум)</t>
  </si>
  <si>
    <t>Прочие затраты и расходы заказчика (Пз)</t>
  </si>
  <si>
    <t>Процент (%)  СМЕТНАЯ ДОКУМЕНТАЦИЯ</t>
  </si>
  <si>
    <t xml:space="preserve">Процент (%)  ЗАТРАТЫ НА ГАСН  </t>
  </si>
  <si>
    <t>Затраты на страхование строительства объектов</t>
  </si>
  <si>
    <t>Коэффициент риска, исходя из прогноза индекса роста цен</t>
  </si>
  <si>
    <t>Итого стоимость объекта в текущих ценах</t>
  </si>
  <si>
    <t>тыс.сум</t>
  </si>
  <si>
    <t xml:space="preserve">     СТОИМОСТЬ  ОБЪЕКТА В ТЕКУЩИХ  ЦЕНАХ.</t>
  </si>
  <si>
    <t>№№ ПП</t>
  </si>
  <si>
    <t xml:space="preserve">НАИМЕНОВАНИЕ ЗАТРАТ </t>
  </si>
  <si>
    <t>Цена</t>
  </si>
  <si>
    <t>(тыс.сум)</t>
  </si>
  <si>
    <t>ЗАТРАТЫ НА ОБОРУДОВАНИЕ, МЕБЕЛЬ И ИНВЕНТАРЬ</t>
  </si>
  <si>
    <t>ЗАТРАТЫ НА СТРОИТЕЛЬНЫЕ МАТЕРИАЛЫ, ИЗДЕЛИЯ И КОНСТРУКЦИИ</t>
  </si>
  <si>
    <t>ТРАНСПОРТНЫЕ РАСХОДЫ НА МАТЕРИАЛЫ</t>
  </si>
  <si>
    <t xml:space="preserve">ЗАГОТОВИТЕЛЬНО-СКЛАДСКИЕ РАСХОДЫ </t>
  </si>
  <si>
    <t xml:space="preserve">ТРАНСПОРТНЫЕ РАСХОДЫ НА ОБОРУДОВАНИЕ </t>
  </si>
  <si>
    <t>ЗАТРАТЫ НА ОСНОВНУЮ ЗАРАБОТНУЮ ПЛАТУ С УЧЕТОМ НАЧИСЛЕНИЙ НА СОЦИАЛЬНОЕ СТРАХОВАНИЕ</t>
  </si>
  <si>
    <t>ЗАТРАТЫ НА ЭКСПЛУАТАЦИЮ МАШИН И МЕХАНИЗМОВ</t>
  </si>
  <si>
    <t>ПРОЧИЕ ЗАТРАТЫ И РАСХОДЫ ПОДРЯДЧИКА</t>
  </si>
  <si>
    <t>ЗАТРАТЫ НА СТРАХОВАНИЕ СТРОИТЕЛЬСТВА ОБЪЕКТОВ</t>
  </si>
  <si>
    <t>КОЭФФИЦИЕНТ РИСКА, ОПРЕДЕЛЯЕМЫЙ ИСХОДЯ ИЗ ПРОГНОЗИРУЕМОГО ИНДЕКСА РОСТА ЦЕН В СТРОИТЕЛЬСТВЕ НА ОЧЕРЕДНОЙ ГОД</t>
  </si>
  <si>
    <t>И Т О Г О  СТОИМОСТЬ СТРОИТЕЛЬСТВА В ТЕКУЩИХ ЦЕНАХ</t>
  </si>
  <si>
    <t>НДС 15 %</t>
  </si>
  <si>
    <t>ИТОГО С НДС</t>
  </si>
  <si>
    <t>ПРОЧИЕ ЗАТРАТЫ И РАСХОДЫ ЗАКАЗЧИКА</t>
  </si>
  <si>
    <t xml:space="preserve">ИТОГО </t>
  </si>
  <si>
    <t>ЗАКАЗЧИК</t>
  </si>
  <si>
    <t>ИСПОЛНИТЕЛЬ</t>
  </si>
  <si>
    <t>_________________</t>
  </si>
  <si>
    <t>_____________</t>
  </si>
  <si>
    <t>М.П.</t>
  </si>
  <si>
    <t>ПЕРЕВОЗКА ЩЕБЕНЬ АВТОМОБИЛЯМИ-САМОСВАЛАМИ ИЗ К-Р. РАССТОЯНИЕ 6 КМ</t>
  </si>
  <si>
    <t>ТЕКУЩИЙ РЕМОНТ УЛИЦЫ "БУЛОКБОШИ" МСГ "МОЗОРХОЖИ" ПАРКЕНТСКОГО РАЙОНА ТАШКЕНТСКОЙ ОБЛАСТИ</t>
  </si>
  <si>
    <t>1.1</t>
  </si>
  <si>
    <t>1.2</t>
  </si>
  <si>
    <t>2.1</t>
  </si>
  <si>
    <t>2.2</t>
  </si>
  <si>
    <t>4.1</t>
  </si>
  <si>
    <t>4.2</t>
  </si>
  <si>
    <t>4.3</t>
  </si>
  <si>
    <t>5.1</t>
  </si>
  <si>
    <t>5.2</t>
  </si>
  <si>
    <t>5.3</t>
  </si>
  <si>
    <t>5.4</t>
  </si>
  <si>
    <t>5.5</t>
  </si>
  <si>
    <t>5.6</t>
  </si>
  <si>
    <t>5.7</t>
  </si>
  <si>
    <t>5.8</t>
  </si>
  <si>
    <t>Е2704-001-02 Т.Ч.Т.1.1</t>
  </si>
  <si>
    <t>УСТРОЙСТВО ПОДСТИЛАЮЩИХ И ВЫРАВНИВАЮЩИХ СЛОЕВ ОСНОВАНИЙ ИЗ ПЕСЧАНО-ГРАВИЙНОЙ СМЕСИ</t>
  </si>
  <si>
    <t>6.1</t>
  </si>
  <si>
    <t>6.2</t>
  </si>
  <si>
    <t>6.3</t>
  </si>
  <si>
    <t>6.4</t>
  </si>
  <si>
    <t>6.5</t>
  </si>
  <si>
    <t>6.6</t>
  </si>
  <si>
    <t>6.7</t>
  </si>
  <si>
    <t>6.8</t>
  </si>
  <si>
    <t>12302</t>
  </si>
  <si>
    <t>ГРАВИЙНО-ПЕСЧАНАЯ СМЕСЬ</t>
  </si>
  <si>
    <t>2.3</t>
  </si>
  <si>
    <t>2.4</t>
  </si>
  <si>
    <t>2.5</t>
  </si>
  <si>
    <t>2.6</t>
  </si>
  <si>
    <t>2.7</t>
  </si>
  <si>
    <t>2.8</t>
  </si>
  <si>
    <t>3.5</t>
  </si>
  <si>
    <t>3.6</t>
  </si>
  <si>
    <t>3.7</t>
  </si>
  <si>
    <t>3.8</t>
  </si>
  <si>
    <t>3.9</t>
  </si>
  <si>
    <t>5.9</t>
  </si>
  <si>
    <t>5.10</t>
  </si>
  <si>
    <t>5.11</t>
  </si>
  <si>
    <t>5.12</t>
  </si>
  <si>
    <t>5.13</t>
  </si>
  <si>
    <t>ПЕРЕВОЗКА ГПС АВТОМОБИЛЯМИ-САМОСВАЛАМИ ИЗ К-Р. РАССТОЯНИЕ 6 КМ</t>
  </si>
  <si>
    <t>12302 С</t>
  </si>
  <si>
    <t>БИТУМНАЯ ЭМУЛЬСИЯ</t>
  </si>
  <si>
    <t>ПОДГРУНТОВКА БИТУМНАЯ ЭМУЛЬСИЯ ИЗ РАСЧЕТА 0,5 Л/М2 С ДОСТАВКОЙ 28 КМ</t>
  </si>
  <si>
    <t>ПК0+00-ПК5+34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</si>
</sst>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000"/>
    <numFmt numFmtId="165" formatCode="0.000"/>
    <numFmt numFmtId="166" formatCode="_-* #,##0\ _₽_-;\-* #,##0\ _₽_-;_-* &quot;-&quot;??\ _₽_-;_-@_-"/>
    <numFmt numFmtId="167" formatCode="#,##0.0"/>
    <numFmt numFmtId="168" formatCode="0.0%"/>
    <numFmt numFmtId="169" formatCode="#,##0.000"/>
  </numFmts>
  <fonts count="51" x14ac:knownFonts="1">
    <font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charset val="204"/>
    </font>
    <font>
      <b/>
      <sz val="9"/>
      <name val="Times New Roman Cyr"/>
      <family val="1"/>
      <charset val="204"/>
    </font>
    <font>
      <b/>
      <u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9"/>
      <color rgb="FF800080"/>
      <name val="Times New Roman Cyr"/>
      <charset val="204"/>
    </font>
    <font>
      <sz val="10"/>
      <color rgb="FF000080"/>
      <name val="Times New Roman Cyr"/>
      <charset val="204"/>
    </font>
    <font>
      <sz val="10"/>
      <color rgb="FF003300"/>
      <name val="Times New Roman Cyr"/>
      <charset val="204"/>
    </font>
    <font>
      <sz val="9"/>
      <color rgb="FF003300"/>
      <name val="Times New Roman Cyr"/>
      <charset val="204"/>
    </font>
    <font>
      <sz val="9"/>
      <color rgb="FF000080"/>
      <name val="Times New Roman Cyr"/>
      <charset val="204"/>
    </font>
    <font>
      <sz val="9"/>
      <name val="Times New Roman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  <font>
      <sz val="9"/>
      <name val="Arial Cyr"/>
      <family val="2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color rgb="FF0070C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0"/>
      <color indexed="13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ahoma"/>
      <family val="2"/>
      <charset val="204"/>
    </font>
    <font>
      <sz val="12"/>
      <name val="Times New Roman"/>
      <family val="1"/>
      <charset val="204"/>
    </font>
    <font>
      <sz val="10"/>
      <color indexed="10"/>
      <name val="Times New Roman Cyr"/>
      <family val="1"/>
      <charset val="204"/>
    </font>
    <font>
      <b/>
      <sz val="10"/>
      <color rgb="FFFF0000"/>
      <name val="Times New Roman Cyr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rgb="FFCCFFFF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</cellStyleXfs>
  <cellXfs count="183">
    <xf numFmtId="0" fontId="18" fillId="0" borderId="0" xfId="0" applyFont="1"/>
    <xf numFmtId="0" fontId="18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21" fillId="0" borderId="0" xfId="0" applyFont="1" applyAlignment="1">
      <alignment horizontal="right" vertical="top"/>
    </xf>
    <xf numFmtId="0" fontId="19" fillId="0" borderId="0" xfId="0" applyFont="1" applyAlignment="1">
      <alignment horizontal="right" vertical="top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0" xfId="0" applyFont="1"/>
    <xf numFmtId="0" fontId="27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30" fillId="0" borderId="0" xfId="0" applyFont="1" applyAlignment="1">
      <alignment vertical="top"/>
    </xf>
    <xf numFmtId="0" fontId="0" fillId="0" borderId="10" xfId="0" applyFont="1" applyBorder="1" applyAlignment="1">
      <alignment vertical="top"/>
    </xf>
    <xf numFmtId="165" fontId="0" fillId="0" borderId="0" xfId="0" applyNumberFormat="1" applyFont="1" applyAlignment="1">
      <alignment horizontal="right" vertical="top"/>
    </xf>
    <xf numFmtId="165" fontId="0" fillId="0" borderId="0" xfId="0" applyNumberFormat="1" applyFont="1" applyAlignment="1">
      <alignment horizontal="left" vertical="top"/>
    </xf>
    <xf numFmtId="165" fontId="19" fillId="0" borderId="0" xfId="0" applyNumberFormat="1" applyFont="1" applyAlignment="1">
      <alignment horizontal="right" vertical="top"/>
    </xf>
    <xf numFmtId="165" fontId="0" fillId="0" borderId="0" xfId="0" applyNumberFormat="1" applyFont="1" applyAlignment="1">
      <alignment vertical="top"/>
    </xf>
    <xf numFmtId="165" fontId="18" fillId="0" borderId="0" xfId="0" applyNumberFormat="1" applyFont="1"/>
    <xf numFmtId="0" fontId="34" fillId="0" borderId="0" xfId="0" applyFont="1"/>
    <xf numFmtId="0" fontId="36" fillId="0" borderId="0" xfId="0" applyFont="1"/>
    <xf numFmtId="0" fontId="37" fillId="0" borderId="0" xfId="0" applyFont="1" applyAlignment="1">
      <alignment vertical="top"/>
    </xf>
    <xf numFmtId="0" fontId="38" fillId="0" borderId="0" xfId="0" applyFont="1"/>
    <xf numFmtId="0" fontId="37" fillId="0" borderId="0" xfId="0" applyFont="1" applyAlignment="1">
      <alignment horizontal="right" vertical="top"/>
    </xf>
    <xf numFmtId="0" fontId="39" fillId="0" borderId="0" xfId="0" applyFont="1" applyAlignment="1">
      <alignment horizontal="left" vertical="top"/>
    </xf>
    <xf numFmtId="0" fontId="37" fillId="0" borderId="0" xfId="0" applyFont="1" applyAlignment="1">
      <alignment horizontal="center" vertical="top"/>
    </xf>
    <xf numFmtId="0" fontId="18" fillId="0" borderId="10" xfId="0" applyFont="1" applyBorder="1" applyAlignment="1">
      <alignment vertical="top"/>
    </xf>
    <xf numFmtId="0" fontId="26" fillId="0" borderId="17" xfId="43" applyFont="1" applyFill="1" applyBorder="1" applyAlignment="1">
      <alignment horizontal="center"/>
    </xf>
    <xf numFmtId="0" fontId="21" fillId="0" borderId="18" xfId="43" applyFont="1" applyFill="1" applyBorder="1"/>
    <xf numFmtId="0" fontId="26" fillId="0" borderId="18" xfId="43" applyFont="1" applyFill="1" applyBorder="1" applyAlignment="1">
      <alignment horizontal="center"/>
    </xf>
    <xf numFmtId="0" fontId="26" fillId="0" borderId="19" xfId="43" applyFont="1" applyFill="1" applyBorder="1" applyAlignment="1">
      <alignment horizontal="center"/>
    </xf>
    <xf numFmtId="0" fontId="18" fillId="0" borderId="0" xfId="43" applyFont="1" applyFill="1"/>
    <xf numFmtId="0" fontId="26" fillId="0" borderId="22" xfId="43" applyFont="1" applyFill="1" applyBorder="1" applyAlignment="1">
      <alignment horizontal="center"/>
    </xf>
    <xf numFmtId="0" fontId="26" fillId="0" borderId="22" xfId="43" applyFont="1" applyFill="1" applyBorder="1"/>
    <xf numFmtId="3" fontId="26" fillId="0" borderId="22" xfId="43" applyNumberFormat="1" applyFont="1" applyFill="1" applyBorder="1" applyAlignment="1" applyProtection="1">
      <alignment horizontal="center"/>
      <protection locked="0"/>
    </xf>
    <xf numFmtId="3" fontId="26" fillId="0" borderId="22" xfId="43" applyNumberFormat="1" applyFont="1" applyFill="1" applyBorder="1" applyAlignment="1">
      <alignment horizontal="center"/>
    </xf>
    <xf numFmtId="49" fontId="26" fillId="0" borderId="22" xfId="43" applyNumberFormat="1" applyFont="1" applyFill="1" applyBorder="1" applyAlignment="1">
      <alignment horizontal="center"/>
    </xf>
    <xf numFmtId="49" fontId="26" fillId="0" borderId="22" xfId="43" applyNumberFormat="1" applyFont="1" applyFill="1" applyBorder="1" applyAlignment="1">
      <alignment horizontal="center" vertical="top" wrapText="1"/>
    </xf>
    <xf numFmtId="0" fontId="26" fillId="0" borderId="22" xfId="43" applyNumberFormat="1" applyFont="1" applyFill="1" applyBorder="1" applyAlignment="1">
      <alignment vertical="top" wrapText="1"/>
    </xf>
    <xf numFmtId="167" fontId="26" fillId="0" borderId="22" xfId="43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43" applyNumberFormat="1" applyFont="1" applyFill="1" applyAlignment="1">
      <alignment vertical="top" wrapText="1"/>
    </xf>
    <xf numFmtId="4" fontId="43" fillId="0" borderId="22" xfId="43" applyNumberFormat="1" applyFont="1" applyFill="1" applyBorder="1" applyAlignment="1" applyProtection="1">
      <alignment horizontal="center" vertical="center" wrapText="1"/>
      <protection locked="0"/>
    </xf>
    <xf numFmtId="0" fontId="26" fillId="0" borderId="22" xfId="43" applyNumberFormat="1" applyFont="1" applyFill="1" applyBorder="1" applyAlignment="1">
      <alignment horizontal="center" vertical="top" wrapText="1"/>
    </xf>
    <xf numFmtId="0" fontId="26" fillId="0" borderId="22" xfId="43" applyFont="1" applyFill="1" applyBorder="1" applyAlignment="1" applyProtection="1">
      <alignment horizontal="center"/>
      <protection locked="0"/>
    </xf>
    <xf numFmtId="2" fontId="18" fillId="0" borderId="0" xfId="43" applyNumberFormat="1" applyFont="1" applyFill="1"/>
    <xf numFmtId="0" fontId="26" fillId="0" borderId="22" xfId="43" applyFont="1" applyFill="1" applyBorder="1" applyAlignment="1">
      <alignment horizontal="left" indent="2"/>
    </xf>
    <xf numFmtId="10" fontId="26" fillId="0" borderId="22" xfId="43" applyNumberFormat="1" applyFont="1" applyFill="1" applyBorder="1" applyAlignment="1" applyProtection="1">
      <alignment horizontal="center"/>
      <protection locked="0"/>
    </xf>
    <xf numFmtId="0" fontId="26" fillId="0" borderId="22" xfId="43" quotePrefix="1" applyFont="1" applyFill="1" applyBorder="1" applyAlignment="1">
      <alignment horizontal="center"/>
    </xf>
    <xf numFmtId="168" fontId="26" fillId="0" borderId="22" xfId="43" applyNumberFormat="1" applyFont="1" applyFill="1" applyBorder="1" applyAlignment="1" applyProtection="1">
      <alignment horizontal="center"/>
      <protection locked="0"/>
    </xf>
    <xf numFmtId="4" fontId="26" fillId="0" borderId="22" xfId="43" applyNumberFormat="1" applyFont="1" applyFill="1" applyBorder="1" applyAlignment="1" applyProtection="1">
      <alignment horizontal="center"/>
      <protection locked="0"/>
    </xf>
    <xf numFmtId="2" fontId="26" fillId="0" borderId="22" xfId="43" applyNumberFormat="1" applyFont="1" applyFill="1" applyBorder="1" applyAlignment="1" applyProtection="1">
      <alignment horizontal="center"/>
      <protection locked="0"/>
    </xf>
    <xf numFmtId="169" fontId="26" fillId="0" borderId="22" xfId="43" applyNumberFormat="1" applyFont="1" applyFill="1" applyBorder="1" applyAlignment="1">
      <alignment horizontal="center"/>
    </xf>
    <xf numFmtId="165" fontId="26" fillId="0" borderId="22" xfId="43" applyNumberFormat="1" applyFont="1" applyFill="1" applyBorder="1" applyAlignment="1" applyProtection="1">
      <alignment horizontal="center"/>
      <protection locked="0"/>
    </xf>
    <xf numFmtId="0" fontId="18" fillId="0" borderId="0" xfId="43" applyFont="1" applyFill="1" applyBorder="1"/>
    <xf numFmtId="0" fontId="18" fillId="0" borderId="0" xfId="43" applyFont="1" applyFill="1" applyBorder="1" applyAlignment="1">
      <alignment horizontal="center"/>
    </xf>
    <xf numFmtId="2" fontId="18" fillId="0" borderId="0" xfId="43" applyNumberFormat="1" applyFont="1" applyFill="1" applyBorder="1" applyAlignment="1">
      <alignment horizontal="center"/>
    </xf>
    <xf numFmtId="0" fontId="18" fillId="0" borderId="0" xfId="43" applyFont="1" applyFill="1" applyAlignment="1">
      <alignment horizontal="center"/>
    </xf>
    <xf numFmtId="0" fontId="26" fillId="0" borderId="0" xfId="43" applyFont="1" applyFill="1" applyBorder="1" applyAlignment="1">
      <alignment horizontal="center"/>
    </xf>
    <xf numFmtId="0" fontId="18" fillId="0" borderId="0" xfId="43" applyFill="1"/>
    <xf numFmtId="0" fontId="26" fillId="0" borderId="0" xfId="43" applyFont="1" applyFill="1" applyBorder="1" applyAlignment="1">
      <alignment horizontal="left" indent="4"/>
    </xf>
    <xf numFmtId="0" fontId="26" fillId="0" borderId="12" xfId="43" applyFont="1" applyFill="1" applyBorder="1" applyAlignment="1">
      <alignment horizontal="center"/>
    </xf>
    <xf numFmtId="0" fontId="44" fillId="0" borderId="13" xfId="43" applyFont="1" applyFill="1" applyBorder="1" applyAlignment="1">
      <alignment horizontal="center" vertical="center" wrapText="1"/>
    </xf>
    <xf numFmtId="0" fontId="44" fillId="0" borderId="15" xfId="43" applyFont="1" applyFill="1" applyBorder="1" applyAlignment="1">
      <alignment horizontal="center"/>
    </xf>
    <xf numFmtId="0" fontId="44" fillId="0" borderId="22" xfId="43" applyFont="1" applyFill="1" applyBorder="1" applyAlignment="1">
      <alignment horizontal="center" vertical="center"/>
    </xf>
    <xf numFmtId="0" fontId="21" fillId="0" borderId="22" xfId="43" applyFont="1" applyFill="1" applyBorder="1" applyAlignment="1">
      <alignment horizontal="center" vertical="center"/>
    </xf>
    <xf numFmtId="0" fontId="21" fillId="0" borderId="22" xfId="43" applyFont="1" applyFill="1" applyBorder="1" applyAlignment="1">
      <alignment horizontal="left" vertical="center"/>
    </xf>
    <xf numFmtId="169" fontId="21" fillId="0" borderId="22" xfId="43" applyNumberFormat="1" applyFont="1" applyFill="1" applyBorder="1" applyAlignment="1">
      <alignment horizontal="right" vertical="center"/>
    </xf>
    <xf numFmtId="169" fontId="18" fillId="0" borderId="0" xfId="43" applyNumberFormat="1" applyFill="1"/>
    <xf numFmtId="0" fontId="21" fillId="0" borderId="22" xfId="43" applyFont="1" applyFill="1" applyBorder="1" applyAlignment="1">
      <alignment vertical="center" wrapText="1"/>
    </xf>
    <xf numFmtId="3" fontId="18" fillId="0" borderId="0" xfId="43" applyNumberFormat="1" applyFill="1"/>
    <xf numFmtId="167" fontId="21" fillId="0" borderId="22" xfId="43" applyNumberFormat="1" applyFont="1" applyFill="1" applyBorder="1" applyAlignment="1">
      <alignment horizontal="right" vertical="center"/>
    </xf>
    <xf numFmtId="2" fontId="21" fillId="0" borderId="22" xfId="43" applyNumberFormat="1" applyFont="1" applyFill="1" applyBorder="1" applyAlignment="1">
      <alignment horizontal="right" vertical="center"/>
    </xf>
    <xf numFmtId="165" fontId="18" fillId="0" borderId="0" xfId="43" applyNumberFormat="1" applyFill="1"/>
    <xf numFmtId="0" fontId="18" fillId="0" borderId="0" xfId="43" applyFill="1" applyBorder="1" applyAlignment="1">
      <alignment horizontal="center"/>
    </xf>
    <xf numFmtId="0" fontId="18" fillId="0" borderId="0" xfId="43" applyFill="1" applyBorder="1"/>
    <xf numFmtId="4" fontId="18" fillId="0" borderId="0" xfId="43" applyNumberFormat="1" applyFill="1"/>
    <xf numFmtId="0" fontId="45" fillId="0" borderId="0" xfId="43" applyFont="1" applyFill="1"/>
    <xf numFmtId="0" fontId="35" fillId="0" borderId="0" xfId="0" applyFont="1" applyFill="1" applyAlignment="1"/>
    <xf numFmtId="0" fontId="46" fillId="0" borderId="0" xfId="0" applyFont="1" applyFill="1" applyAlignment="1"/>
    <xf numFmtId="0" fontId="35" fillId="0" borderId="0" xfId="0" applyFont="1" applyFill="1"/>
    <xf numFmtId="0" fontId="47" fillId="0" borderId="0" xfId="0" applyFont="1" applyFill="1"/>
    <xf numFmtId="0" fontId="48" fillId="0" borderId="0" xfId="0" applyFont="1" applyFill="1" applyAlignment="1"/>
    <xf numFmtId="0" fontId="48" fillId="0" borderId="0" xfId="0" applyFont="1" applyFill="1"/>
    <xf numFmtId="0" fontId="47" fillId="0" borderId="0" xfId="0" applyFont="1" applyFill="1" applyAlignment="1"/>
    <xf numFmtId="169" fontId="47" fillId="0" borderId="0" xfId="0" applyNumberFormat="1" applyFont="1" applyFill="1"/>
    <xf numFmtId="169" fontId="45" fillId="0" borderId="0" xfId="43" applyNumberFormat="1" applyFont="1" applyFill="1"/>
    <xf numFmtId="169" fontId="22" fillId="0" borderId="0" xfId="43" applyNumberFormat="1" applyFont="1" applyFill="1"/>
    <xf numFmtId="165" fontId="49" fillId="0" borderId="0" xfId="43" applyNumberFormat="1" applyFont="1" applyFill="1"/>
    <xf numFmtId="0" fontId="18" fillId="0" borderId="0" xfId="43" applyFill="1" applyAlignment="1">
      <alignment horizontal="right"/>
    </xf>
    <xf numFmtId="0" fontId="37" fillId="33" borderId="24" xfId="0" applyFont="1" applyFill="1" applyBorder="1" applyAlignment="1">
      <alignment horizontal="center" vertical="center" wrapText="1"/>
    </xf>
    <xf numFmtId="0" fontId="37" fillId="33" borderId="22" xfId="0" applyFont="1" applyFill="1" applyBorder="1" applyAlignment="1">
      <alignment horizontal="center" vertical="center" wrapText="1"/>
    </xf>
    <xf numFmtId="0" fontId="0" fillId="33" borderId="22" xfId="0" applyFont="1" applyFill="1" applyBorder="1" applyAlignment="1">
      <alignment vertical="top"/>
    </xf>
    <xf numFmtId="0" fontId="34" fillId="33" borderId="22" xfId="0" applyFont="1" applyFill="1" applyBorder="1" applyAlignment="1">
      <alignment horizontal="center" vertical="top"/>
    </xf>
    <xf numFmtId="0" fontId="41" fillId="33" borderId="22" xfId="0" applyFont="1" applyFill="1" applyBorder="1" applyAlignment="1">
      <alignment horizontal="center" vertical="top"/>
    </xf>
    <xf numFmtId="0" fontId="34" fillId="0" borderId="22" xfId="0" applyFont="1" applyBorder="1" applyAlignment="1">
      <alignment horizontal="center" vertical="top"/>
    </xf>
    <xf numFmtId="0" fontId="34" fillId="0" borderId="22" xfId="0" applyFont="1" applyBorder="1" applyAlignment="1">
      <alignment horizontal="center" vertical="top" wrapText="1"/>
    </xf>
    <xf numFmtId="0" fontId="34" fillId="0" borderId="22" xfId="0" applyFont="1" applyBorder="1" applyAlignment="1">
      <alignment horizontal="left" vertical="top" wrapText="1"/>
    </xf>
    <xf numFmtId="165" fontId="34" fillId="0" borderId="22" xfId="0" applyNumberFormat="1" applyFont="1" applyBorder="1" applyAlignment="1">
      <alignment horizontal="center" vertical="top"/>
    </xf>
    <xf numFmtId="166" fontId="34" fillId="0" borderId="22" xfId="42" applyNumberFormat="1" applyFont="1" applyBorder="1" applyAlignment="1">
      <alignment horizontal="right" vertical="top"/>
    </xf>
    <xf numFmtId="0" fontId="42" fillId="33" borderId="22" xfId="0" applyFont="1" applyFill="1" applyBorder="1" applyAlignment="1">
      <alignment vertical="top"/>
    </xf>
    <xf numFmtId="0" fontId="35" fillId="33" borderId="22" xfId="0" applyFont="1" applyFill="1" applyBorder="1" applyAlignment="1">
      <alignment horizontal="center" vertical="top"/>
    </xf>
    <xf numFmtId="0" fontId="35" fillId="33" borderId="22" xfId="0" applyFont="1" applyFill="1" applyBorder="1" applyAlignment="1">
      <alignment horizontal="left" vertical="top" wrapText="1"/>
    </xf>
    <xf numFmtId="0" fontId="35" fillId="33" borderId="22" xfId="0" applyFont="1" applyFill="1" applyBorder="1" applyAlignment="1">
      <alignment horizontal="center" vertical="top" wrapText="1"/>
    </xf>
    <xf numFmtId="0" fontId="35" fillId="33" borderId="22" xfId="0" applyFont="1" applyFill="1" applyBorder="1" applyAlignment="1">
      <alignment vertical="top" wrapText="1"/>
    </xf>
    <xf numFmtId="166" fontId="35" fillId="33" borderId="22" xfId="0" applyNumberFormat="1" applyFont="1" applyFill="1" applyBorder="1" applyAlignment="1">
      <alignment horizontal="right" vertical="top" wrapText="1"/>
    </xf>
    <xf numFmtId="0" fontId="0" fillId="0" borderId="22" xfId="0" applyFont="1" applyBorder="1" applyAlignment="1">
      <alignment vertical="top"/>
    </xf>
    <xf numFmtId="0" fontId="0" fillId="0" borderId="22" xfId="0" applyFont="1" applyBorder="1" applyAlignment="1">
      <alignment vertical="top" wrapText="1"/>
    </xf>
    <xf numFmtId="164" fontId="0" fillId="0" borderId="22" xfId="0" applyNumberFormat="1" applyFont="1" applyBorder="1" applyAlignment="1">
      <alignment vertical="top"/>
    </xf>
    <xf numFmtId="2" fontId="0" fillId="0" borderId="22" xfId="0" applyNumberFormat="1" applyFont="1" applyBorder="1" applyAlignment="1">
      <alignment vertical="top"/>
    </xf>
    <xf numFmtId="0" fontId="19" fillId="33" borderId="22" xfId="0" applyFont="1" applyFill="1" applyBorder="1" applyAlignment="1">
      <alignment horizontal="center" vertical="center" wrapText="1"/>
    </xf>
    <xf numFmtId="165" fontId="19" fillId="33" borderId="22" xfId="0" applyNumberFormat="1" applyFont="1" applyFill="1" applyBorder="1" applyAlignment="1">
      <alignment horizontal="center" vertical="center" wrapText="1"/>
    </xf>
    <xf numFmtId="0" fontId="24" fillId="33" borderId="22" xfId="0" applyFont="1" applyFill="1" applyBorder="1" applyAlignment="1">
      <alignment horizontal="center" vertical="center" wrapText="1"/>
    </xf>
    <xf numFmtId="165" fontId="0" fillId="0" borderId="22" xfId="0" applyNumberFormat="1" applyFont="1" applyBorder="1" applyAlignment="1">
      <alignment horizontal="left" vertical="top" wrapText="1"/>
    </xf>
    <xf numFmtId="0" fontId="26" fillId="0" borderId="22" xfId="0" applyFont="1" applyBorder="1" applyAlignment="1">
      <alignment horizontal="center" vertical="top" wrapText="1"/>
    </xf>
    <xf numFmtId="0" fontId="26" fillId="0" borderId="22" xfId="0" applyFont="1" applyBorder="1" applyAlignment="1">
      <alignment horizontal="left" vertical="top" wrapText="1"/>
    </xf>
    <xf numFmtId="49" fontId="28" fillId="0" borderId="22" xfId="0" applyNumberFormat="1" applyFont="1" applyBorder="1" applyAlignment="1">
      <alignment horizontal="center" vertical="top" wrapText="1"/>
    </xf>
    <xf numFmtId="0" fontId="28" fillId="0" borderId="22" xfId="0" applyFont="1" applyBorder="1" applyAlignment="1">
      <alignment horizontal="center" vertical="top" wrapText="1"/>
    </xf>
    <xf numFmtId="0" fontId="28" fillId="0" borderId="22" xfId="0" applyFont="1" applyBorder="1" applyAlignment="1">
      <alignment horizontal="left" vertical="top" wrapText="1" indent="2"/>
    </xf>
    <xf numFmtId="0" fontId="28" fillId="0" borderId="22" xfId="0" applyFont="1" applyBorder="1" applyAlignment="1">
      <alignment horizontal="right" vertical="top"/>
    </xf>
    <xf numFmtId="165" fontId="28" fillId="0" borderId="22" xfId="0" applyNumberFormat="1" applyFont="1" applyBorder="1" applyAlignment="1">
      <alignment horizontal="right" vertical="top"/>
    </xf>
    <xf numFmtId="0" fontId="31" fillId="0" borderId="22" xfId="0" applyFont="1" applyBorder="1" applyAlignment="1">
      <alignment horizontal="center" vertical="top" wrapText="1"/>
    </xf>
    <xf numFmtId="0" fontId="31" fillId="0" borderId="22" xfId="0" applyFont="1" applyBorder="1" applyAlignment="1">
      <alignment horizontal="left" vertical="top" wrapText="1" indent="2"/>
    </xf>
    <xf numFmtId="0" fontId="31" fillId="0" borderId="22" xfId="0" applyFont="1" applyBorder="1" applyAlignment="1">
      <alignment horizontal="right" vertical="top"/>
    </xf>
    <xf numFmtId="0" fontId="32" fillId="0" borderId="22" xfId="0" applyFont="1" applyBorder="1" applyAlignment="1">
      <alignment horizontal="center" vertical="top" wrapText="1"/>
    </xf>
    <xf numFmtId="0" fontId="32" fillId="0" borderId="22" xfId="0" applyFont="1" applyBorder="1" applyAlignment="1">
      <alignment horizontal="left" vertical="top" wrapText="1" indent="2"/>
    </xf>
    <xf numFmtId="0" fontId="32" fillId="0" borderId="22" xfId="0" applyFont="1" applyBorder="1" applyAlignment="1">
      <alignment horizontal="right" vertical="top"/>
    </xf>
    <xf numFmtId="0" fontId="19" fillId="33" borderId="22" xfId="0" applyFont="1" applyFill="1" applyBorder="1" applyAlignment="1">
      <alignment horizontal="center" vertical="top" wrapText="1"/>
    </xf>
    <xf numFmtId="2" fontId="26" fillId="33" borderId="22" xfId="0" applyNumberFormat="1" applyFont="1" applyFill="1" applyBorder="1" applyAlignment="1">
      <alignment horizontal="right" vertical="top"/>
    </xf>
    <xf numFmtId="165" fontId="26" fillId="33" borderId="22" xfId="0" applyNumberFormat="1" applyFont="1" applyFill="1" applyBorder="1" applyAlignment="1">
      <alignment horizontal="right" vertical="top"/>
    </xf>
    <xf numFmtId="0" fontId="19" fillId="33" borderId="22" xfId="0" applyFont="1" applyFill="1" applyBorder="1" applyAlignment="1">
      <alignment horizontal="left" vertical="top" wrapText="1"/>
    </xf>
    <xf numFmtId="0" fontId="24" fillId="33" borderId="22" xfId="0" applyFont="1" applyFill="1" applyBorder="1" applyAlignment="1">
      <alignment horizontal="left" vertical="top" wrapText="1" indent="2"/>
    </xf>
    <xf numFmtId="0" fontId="26" fillId="33" borderId="22" xfId="0" applyFont="1" applyFill="1" applyBorder="1" applyAlignment="1">
      <alignment horizontal="right" vertical="top" wrapText="1"/>
    </xf>
    <xf numFmtId="165" fontId="26" fillId="33" borderId="22" xfId="0" applyNumberFormat="1" applyFont="1" applyFill="1" applyBorder="1" applyAlignment="1">
      <alignment horizontal="right" vertical="top" wrapText="1"/>
    </xf>
    <xf numFmtId="0" fontId="33" fillId="0" borderId="22" xfId="0" applyFont="1" applyBorder="1" applyAlignment="1">
      <alignment horizontal="center" vertical="top" wrapText="1"/>
    </xf>
    <xf numFmtId="0" fontId="33" fillId="0" borderId="22" xfId="0" applyFont="1" applyBorder="1" applyAlignment="1">
      <alignment horizontal="left" vertical="top" wrapText="1"/>
    </xf>
    <xf numFmtId="0" fontId="27" fillId="0" borderId="22" xfId="0" applyFont="1" applyBorder="1" applyAlignment="1">
      <alignment horizontal="right" vertical="top" wrapText="1"/>
    </xf>
    <xf numFmtId="165" fontId="27" fillId="0" borderId="22" xfId="0" applyNumberFormat="1" applyFont="1" applyBorder="1" applyAlignment="1">
      <alignment horizontal="right" vertical="top" wrapText="1"/>
    </xf>
    <xf numFmtId="165" fontId="35" fillId="33" borderId="22" xfId="0" applyNumberFormat="1" applyFont="1" applyFill="1" applyBorder="1" applyAlignment="1">
      <alignment vertical="top" wrapText="1"/>
    </xf>
    <xf numFmtId="0" fontId="0" fillId="0" borderId="22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165" fontId="27" fillId="0" borderId="0" xfId="0" applyNumberFormat="1" applyFont="1" applyAlignment="1">
      <alignment vertical="top"/>
    </xf>
    <xf numFmtId="167" fontId="50" fillId="0" borderId="22" xfId="43" applyNumberFormat="1" applyFont="1" applyFill="1" applyBorder="1" applyAlignment="1" applyProtection="1">
      <alignment horizontal="center" vertical="center" wrapText="1"/>
      <protection locked="0"/>
    </xf>
    <xf numFmtId="2" fontId="26" fillId="0" borderId="22" xfId="44" applyNumberFormat="1" applyFont="1" applyFill="1" applyBorder="1" applyAlignment="1">
      <alignment horizontal="center" vertical="center"/>
    </xf>
    <xf numFmtId="43" fontId="34" fillId="0" borderId="22" xfId="42" applyNumberFormat="1" applyFont="1" applyBorder="1" applyAlignment="1">
      <alignment horizontal="right" vertical="top"/>
    </xf>
    <xf numFmtId="0" fontId="0" fillId="0" borderId="11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left" vertical="top" wrapText="1"/>
    </xf>
    <xf numFmtId="0" fontId="24" fillId="33" borderId="22" xfId="0" applyFont="1" applyFill="1" applyBorder="1" applyAlignment="1">
      <alignment horizontal="left" vertical="top" wrapText="1" indent="2"/>
    </xf>
    <xf numFmtId="0" fontId="0" fillId="0" borderId="0" xfId="0" applyFont="1" applyBorder="1" applyAlignment="1">
      <alignment horizontal="left" vertical="top"/>
    </xf>
    <xf numFmtId="165" fontId="26" fillId="0" borderId="22" xfId="0" applyNumberFormat="1" applyFont="1" applyBorder="1" applyAlignment="1">
      <alignment horizontal="center" vertical="top"/>
    </xf>
    <xf numFmtId="2" fontId="26" fillId="0" borderId="22" xfId="0" applyNumberFormat="1" applyFont="1" applyBorder="1" applyAlignment="1">
      <alignment horizontal="center" vertical="top"/>
    </xf>
    <xf numFmtId="0" fontId="0" fillId="0" borderId="22" xfId="0" applyFont="1" applyBorder="1" applyAlignment="1">
      <alignment horizontal="center"/>
    </xf>
    <xf numFmtId="0" fontId="25" fillId="33" borderId="22" xfId="0" applyFont="1" applyFill="1" applyBorder="1" applyAlignment="1">
      <alignment horizontal="center" wrapText="1"/>
    </xf>
    <xf numFmtId="0" fontId="26" fillId="0" borderId="22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19" fillId="33" borderId="22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34" fillId="0" borderId="0" xfId="0" applyFont="1" applyAlignment="1">
      <alignment horizontal="left" vertical="top" wrapText="1"/>
    </xf>
    <xf numFmtId="0" fontId="35" fillId="0" borderId="0" xfId="0" applyFont="1" applyAlignment="1">
      <alignment horizontal="center"/>
    </xf>
    <xf numFmtId="0" fontId="40" fillId="0" borderId="0" xfId="0" applyFont="1" applyAlignment="1">
      <alignment horizontal="left" vertical="top" wrapText="1"/>
    </xf>
    <xf numFmtId="0" fontId="34" fillId="0" borderId="0" xfId="0" applyFont="1" applyAlignment="1">
      <alignment horizontal="center" vertical="top"/>
    </xf>
    <xf numFmtId="0" fontId="34" fillId="0" borderId="12" xfId="0" applyFont="1" applyBorder="1" applyAlignment="1">
      <alignment horizontal="left" wrapText="1"/>
    </xf>
    <xf numFmtId="0" fontId="37" fillId="33" borderId="13" xfId="0" applyFont="1" applyFill="1" applyBorder="1" applyAlignment="1">
      <alignment horizontal="center" vertical="center" wrapText="1"/>
    </xf>
    <xf numFmtId="0" fontId="37" fillId="33" borderId="23" xfId="0" applyFont="1" applyFill="1" applyBorder="1" applyAlignment="1">
      <alignment horizontal="center" vertical="center" wrapText="1"/>
    </xf>
    <xf numFmtId="0" fontId="37" fillId="33" borderId="16" xfId="0" applyFont="1" applyFill="1" applyBorder="1" applyAlignment="1">
      <alignment horizontal="center" vertical="center" wrapText="1"/>
    </xf>
    <xf numFmtId="0" fontId="37" fillId="33" borderId="14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center"/>
    </xf>
    <xf numFmtId="0" fontId="0" fillId="33" borderId="22" xfId="0" applyFont="1" applyFill="1" applyBorder="1" applyAlignment="1">
      <alignment horizontal="center" vertical="top"/>
    </xf>
    <xf numFmtId="0" fontId="26" fillId="0" borderId="20" xfId="43" applyFont="1" applyFill="1" applyBorder="1" applyAlignment="1">
      <alignment horizontal="center"/>
    </xf>
    <xf numFmtId="0" fontId="26" fillId="0" borderId="0" xfId="43" applyFont="1" applyFill="1" applyBorder="1" applyAlignment="1">
      <alignment horizontal="center"/>
    </xf>
    <xf numFmtId="0" fontId="26" fillId="0" borderId="21" xfId="43" applyFont="1" applyFill="1" applyBorder="1" applyAlignment="1">
      <alignment horizontal="center"/>
    </xf>
    <xf numFmtId="0" fontId="44" fillId="0" borderId="0" xfId="43" applyFont="1" applyFill="1" applyBorder="1" applyAlignment="1">
      <alignment horizontal="center"/>
    </xf>
    <xf numFmtId="4" fontId="21" fillId="0" borderId="0" xfId="43" applyNumberFormat="1" applyFont="1" applyFill="1" applyBorder="1" applyAlignment="1">
      <alignment horizontal="center" vertical="center" wrapText="1"/>
    </xf>
    <xf numFmtId="0" fontId="21" fillId="0" borderId="0" xfId="43" applyFont="1" applyFill="1" applyBorder="1" applyAlignment="1">
      <alignment horizontal="center" vertical="center" wrapText="1"/>
    </xf>
    <xf numFmtId="0" fontId="21" fillId="0" borderId="0" xfId="43" applyFont="1" applyFill="1" applyBorder="1" applyAlignment="1">
      <alignment horizontal="center" vertical="center"/>
    </xf>
    <xf numFmtId="0" fontId="21" fillId="0" borderId="22" xfId="43" applyFont="1" applyFill="1" applyBorder="1" applyAlignment="1">
      <alignment horizontal="center" vertical="center" wrapText="1"/>
    </xf>
    <xf numFmtId="0" fontId="44" fillId="0" borderId="22" xfId="43" applyFont="1" applyFill="1" applyBorder="1" applyAlignment="1">
      <alignment horizontal="center" vertical="center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_Исходные данные" xfId="44"/>
    <cellStyle name="Обычный_Счет-фактура Экспертизе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&#1052;&#1054;&#1048;%20&#1044;&#1054;&#1050;&#1059;&#1052;&#1045;&#1053;&#1058;&#1067;/2021%20&#1061;&#1072;&#1089;&#1072;&#1085;%20&#1072;&#1082;&#1072;/4&#1088;-7%20&#1082;&#1084;%200-6/&#1057;&#1052;&#1045;&#1058;&#1040;%204&#1056;7%20&#1050;&#1052;%200-3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кал"/>
      <sheetName val="ресурс"/>
      <sheetName val="исходные данные"/>
      <sheetName val="форма"/>
    </sheetNames>
    <sheetDataSet>
      <sheetData sheetId="0"/>
      <sheetData sheetId="1"/>
      <sheetData sheetId="2">
        <row r="26">
          <cell r="C26">
            <v>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3"/>
  <sheetViews>
    <sheetView showGridLines="0" topLeftCell="A73" zoomScaleNormal="100" workbookViewId="0">
      <selection activeCell="F98" sqref="F98"/>
    </sheetView>
  </sheetViews>
  <sheetFormatPr defaultRowHeight="12.75" outlineLevelRow="1" x14ac:dyDescent="0.2"/>
  <cols>
    <col min="1" max="1" width="6.33203125" customWidth="1"/>
    <col min="2" max="2" width="15.83203125" customWidth="1"/>
    <col min="3" max="3" width="96.6640625" customWidth="1"/>
    <col min="4" max="5" width="11.83203125" customWidth="1"/>
    <col min="6" max="6" width="11.83203125" style="20" customWidth="1"/>
    <col min="8" max="8" width="13" customWidth="1"/>
  </cols>
  <sheetData>
    <row r="1" spans="1:6" s="1" customFormat="1" x14ac:dyDescent="0.2">
      <c r="A1" s="2"/>
      <c r="B1" s="2"/>
      <c r="C1" s="2"/>
      <c r="D1" s="2"/>
      <c r="E1" s="2"/>
      <c r="F1" s="16" t="s">
        <v>0</v>
      </c>
    </row>
    <row r="2" spans="1:6" s="1" customFormat="1" x14ac:dyDescent="0.2">
      <c r="A2" s="2"/>
      <c r="B2" s="159" t="s">
        <v>1</v>
      </c>
      <c r="C2" s="159"/>
      <c r="D2" s="159"/>
      <c r="E2" s="159"/>
      <c r="F2" s="159"/>
    </row>
    <row r="3" spans="1:6" s="1" customFormat="1" x14ac:dyDescent="0.2">
      <c r="A3" s="4"/>
      <c r="B3" s="158" t="s">
        <v>2</v>
      </c>
      <c r="C3" s="158"/>
      <c r="D3" s="158"/>
      <c r="E3" s="158"/>
      <c r="F3" s="158"/>
    </row>
    <row r="4" spans="1:6" s="1" customFormat="1" x14ac:dyDescent="0.2">
      <c r="A4" s="2"/>
      <c r="B4" s="2"/>
      <c r="C4" s="5"/>
      <c r="D4" s="5"/>
      <c r="E4" s="5"/>
      <c r="F4" s="17"/>
    </row>
    <row r="5" spans="1:6" s="1" customFormat="1" ht="15.75" x14ac:dyDescent="0.2">
      <c r="A5" s="6"/>
      <c r="B5" s="6"/>
      <c r="C5" s="7" t="s">
        <v>3</v>
      </c>
      <c r="D5" s="160"/>
      <c r="E5" s="160"/>
      <c r="F5" s="160"/>
    </row>
    <row r="6" spans="1:6" s="1" customFormat="1" x14ac:dyDescent="0.2">
      <c r="A6" s="4"/>
      <c r="B6" s="161" t="s">
        <v>4</v>
      </c>
      <c r="C6" s="161"/>
      <c r="D6" s="161"/>
      <c r="E6" s="161"/>
      <c r="F6" s="161"/>
    </row>
    <row r="7" spans="1:6" s="1" customFormat="1" x14ac:dyDescent="0.2">
      <c r="A7" s="2"/>
      <c r="B7" s="2"/>
      <c r="C7" s="2"/>
      <c r="D7" s="5"/>
      <c r="E7" s="2"/>
      <c r="F7" s="18" t="s">
        <v>5</v>
      </c>
    </row>
    <row r="8" spans="1:6" s="1" customFormat="1" x14ac:dyDescent="0.2">
      <c r="A8" s="8" t="s">
        <v>6</v>
      </c>
      <c r="B8" s="159" t="s">
        <v>190</v>
      </c>
      <c r="C8" s="159"/>
      <c r="D8" s="159"/>
      <c r="E8" s="159"/>
      <c r="F8" s="159"/>
    </row>
    <row r="9" spans="1:6" s="1" customFormat="1" x14ac:dyDescent="0.2">
      <c r="A9" s="4"/>
      <c r="B9" s="158" t="s">
        <v>7</v>
      </c>
      <c r="C9" s="158"/>
      <c r="D9" s="158"/>
      <c r="E9" s="158"/>
      <c r="F9" s="158"/>
    </row>
    <row r="10" spans="1:6" s="1" customFormat="1" x14ac:dyDescent="0.2">
      <c r="A10" s="2"/>
      <c r="B10" s="2"/>
      <c r="C10" s="2"/>
      <c r="D10" s="2"/>
      <c r="E10" s="2"/>
      <c r="F10" s="19"/>
    </row>
    <row r="11" spans="1:6" s="1" customFormat="1" x14ac:dyDescent="0.2">
      <c r="A11" s="3" t="s">
        <v>8</v>
      </c>
      <c r="B11" s="3"/>
      <c r="C11" s="156" t="s">
        <v>9</v>
      </c>
      <c r="D11" s="156"/>
      <c r="E11" s="156"/>
      <c r="F11" s="156"/>
    </row>
    <row r="12" spans="1:6" s="9" customFormat="1" ht="12.75" customHeight="1" x14ac:dyDescent="0.2">
      <c r="A12" s="157" t="s">
        <v>10</v>
      </c>
      <c r="B12" s="157" t="s">
        <v>11</v>
      </c>
      <c r="C12" s="157" t="s">
        <v>12</v>
      </c>
      <c r="D12" s="157" t="s">
        <v>13</v>
      </c>
      <c r="E12" s="157" t="s">
        <v>14</v>
      </c>
      <c r="F12" s="157"/>
    </row>
    <row r="13" spans="1:6" s="9" customFormat="1" ht="34.5" customHeight="1" x14ac:dyDescent="0.2">
      <c r="A13" s="157"/>
      <c r="B13" s="157"/>
      <c r="C13" s="157"/>
      <c r="D13" s="157"/>
      <c r="E13" s="111" t="s">
        <v>15</v>
      </c>
      <c r="F13" s="112" t="s">
        <v>16</v>
      </c>
    </row>
    <row r="14" spans="1:6" s="10" customFormat="1" x14ac:dyDescent="0.2">
      <c r="A14" s="113">
        <v>1</v>
      </c>
      <c r="B14" s="113">
        <v>2</v>
      </c>
      <c r="C14" s="113">
        <v>3</v>
      </c>
      <c r="D14" s="113">
        <v>4</v>
      </c>
      <c r="E14" s="113">
        <v>5</v>
      </c>
      <c r="F14" s="113">
        <v>6</v>
      </c>
    </row>
    <row r="15" spans="1:6" x14ac:dyDescent="0.2">
      <c r="A15" s="153"/>
      <c r="B15" s="153"/>
      <c r="C15" s="153"/>
      <c r="D15" s="153"/>
      <c r="E15" s="153"/>
      <c r="F15" s="153"/>
    </row>
    <row r="16" spans="1:6" ht="15.75" customHeight="1" x14ac:dyDescent="0.25">
      <c r="A16" s="154" t="s">
        <v>17</v>
      </c>
      <c r="B16" s="154"/>
      <c r="C16" s="154"/>
      <c r="D16" s="154"/>
      <c r="E16" s="154"/>
      <c r="F16" s="154"/>
    </row>
    <row r="17" spans="1:7" s="1" customFormat="1" ht="12.75" customHeight="1" x14ac:dyDescent="0.2">
      <c r="A17" s="140"/>
      <c r="B17" s="140"/>
      <c r="C17" s="155" t="s">
        <v>238</v>
      </c>
      <c r="D17" s="155"/>
      <c r="E17" s="140"/>
      <c r="F17" s="114"/>
    </row>
    <row r="18" spans="1:7" s="1" customFormat="1" x14ac:dyDescent="0.2">
      <c r="A18" s="115">
        <v>1</v>
      </c>
      <c r="B18" s="116" t="s">
        <v>29</v>
      </c>
      <c r="C18" s="116" t="s">
        <v>30</v>
      </c>
      <c r="D18" s="115" t="s">
        <v>31</v>
      </c>
      <c r="E18" s="151">
        <v>2.1360000000000001</v>
      </c>
      <c r="F18" s="151"/>
    </row>
    <row r="19" spans="1:7" s="12" customFormat="1" outlineLevel="1" x14ac:dyDescent="0.2">
      <c r="A19" s="117" t="s">
        <v>191</v>
      </c>
      <c r="B19" s="118" t="s">
        <v>21</v>
      </c>
      <c r="C19" s="119" t="s">
        <v>22</v>
      </c>
      <c r="D19" s="118" t="s">
        <v>20</v>
      </c>
      <c r="E19" s="120">
        <v>1.1000000000000001</v>
      </c>
      <c r="F19" s="121">
        <f>E19*$E$18</f>
        <v>2.3496000000000001</v>
      </c>
      <c r="G19" s="142"/>
    </row>
    <row r="20" spans="1:7" s="13" customFormat="1" outlineLevel="1" x14ac:dyDescent="0.2">
      <c r="A20" s="117" t="s">
        <v>192</v>
      </c>
      <c r="B20" s="122" t="s">
        <v>32</v>
      </c>
      <c r="C20" s="123" t="s">
        <v>33</v>
      </c>
      <c r="D20" s="122" t="s">
        <v>23</v>
      </c>
      <c r="E20" s="124">
        <v>0.43</v>
      </c>
      <c r="F20" s="121">
        <f>E20*$E$18</f>
        <v>0.91848000000000007</v>
      </c>
      <c r="G20" s="142"/>
    </row>
    <row r="21" spans="1:7" s="14" customFormat="1" ht="25.5" outlineLevel="1" x14ac:dyDescent="0.2">
      <c r="A21" s="115">
        <v>2</v>
      </c>
      <c r="B21" s="141" t="s">
        <v>206</v>
      </c>
      <c r="C21" s="141" t="s">
        <v>207</v>
      </c>
      <c r="D21" s="115" t="s">
        <v>69</v>
      </c>
      <c r="E21" s="152">
        <v>0.5</v>
      </c>
      <c r="F21" s="152"/>
      <c r="G21" s="142"/>
    </row>
    <row r="22" spans="1:7" s="14" customFormat="1" outlineLevel="1" x14ac:dyDescent="0.2">
      <c r="A22" s="117" t="s">
        <v>193</v>
      </c>
      <c r="B22" s="118" t="s">
        <v>18</v>
      </c>
      <c r="C22" s="119" t="s">
        <v>19</v>
      </c>
      <c r="D22" s="118" t="s">
        <v>20</v>
      </c>
      <c r="E22" s="120">
        <v>14.4</v>
      </c>
      <c r="F22" s="121">
        <f>E22*$E$21</f>
        <v>7.2</v>
      </c>
      <c r="G22" s="142"/>
    </row>
    <row r="23" spans="1:7" s="14" customFormat="1" outlineLevel="1" x14ac:dyDescent="0.2">
      <c r="A23" s="117" t="s">
        <v>194</v>
      </c>
      <c r="B23" s="118" t="s">
        <v>21</v>
      </c>
      <c r="C23" s="119" t="s">
        <v>22</v>
      </c>
      <c r="D23" s="118" t="s">
        <v>20</v>
      </c>
      <c r="E23" s="120">
        <v>14.3</v>
      </c>
      <c r="F23" s="121">
        <f t="shared" ref="F23:F29" si="0">E23*$E$21</f>
        <v>7.15</v>
      </c>
      <c r="G23" s="142"/>
    </row>
    <row r="24" spans="1:7" s="14" customFormat="1" outlineLevel="1" x14ac:dyDescent="0.2">
      <c r="A24" s="117" t="s">
        <v>218</v>
      </c>
      <c r="B24" s="122" t="s">
        <v>32</v>
      </c>
      <c r="C24" s="123" t="s">
        <v>33</v>
      </c>
      <c r="D24" s="122" t="s">
        <v>23</v>
      </c>
      <c r="E24" s="124">
        <v>1.55</v>
      </c>
      <c r="F24" s="121">
        <f t="shared" si="0"/>
        <v>0.77500000000000002</v>
      </c>
      <c r="G24" s="142"/>
    </row>
    <row r="25" spans="1:7" s="14" customFormat="1" outlineLevel="1" x14ac:dyDescent="0.2">
      <c r="A25" s="117" t="s">
        <v>219</v>
      </c>
      <c r="B25" s="122" t="s">
        <v>70</v>
      </c>
      <c r="C25" s="123" t="s">
        <v>71</v>
      </c>
      <c r="D25" s="122" t="s">
        <v>23</v>
      </c>
      <c r="E25" s="124">
        <v>4.76</v>
      </c>
      <c r="F25" s="121">
        <f t="shared" si="0"/>
        <v>2.38</v>
      </c>
      <c r="G25" s="142"/>
    </row>
    <row r="26" spans="1:7" s="13" customFormat="1" outlineLevel="1" x14ac:dyDescent="0.2">
      <c r="A26" s="117" t="s">
        <v>220</v>
      </c>
      <c r="B26" s="122" t="s">
        <v>74</v>
      </c>
      <c r="C26" s="123" t="s">
        <v>75</v>
      </c>
      <c r="D26" s="122" t="s">
        <v>23</v>
      </c>
      <c r="E26" s="124">
        <v>7.08</v>
      </c>
      <c r="F26" s="121">
        <f t="shared" si="0"/>
        <v>3.54</v>
      </c>
      <c r="G26" s="142"/>
    </row>
    <row r="27" spans="1:7" s="13" customFormat="1" outlineLevel="1" x14ac:dyDescent="0.2">
      <c r="A27" s="117" t="s">
        <v>221</v>
      </c>
      <c r="B27" s="122" t="s">
        <v>48</v>
      </c>
      <c r="C27" s="123" t="s">
        <v>49</v>
      </c>
      <c r="D27" s="122" t="s">
        <v>23</v>
      </c>
      <c r="E27" s="124">
        <v>0.91</v>
      </c>
      <c r="F27" s="121">
        <f t="shared" si="0"/>
        <v>0.45500000000000002</v>
      </c>
      <c r="G27" s="142"/>
    </row>
    <row r="28" spans="1:7" s="1" customFormat="1" x14ac:dyDescent="0.2">
      <c r="A28" s="117" t="s">
        <v>222</v>
      </c>
      <c r="B28" s="125" t="s">
        <v>60</v>
      </c>
      <c r="C28" s="126" t="s">
        <v>61</v>
      </c>
      <c r="D28" s="125" t="s">
        <v>62</v>
      </c>
      <c r="E28" s="127">
        <v>7</v>
      </c>
      <c r="F28" s="121">
        <f t="shared" si="0"/>
        <v>3.5</v>
      </c>
      <c r="G28" s="142"/>
    </row>
    <row r="29" spans="1:7" s="12" customFormat="1" outlineLevel="1" x14ac:dyDescent="0.2">
      <c r="A29" s="117" t="s">
        <v>223</v>
      </c>
      <c r="B29" s="125" t="s">
        <v>216</v>
      </c>
      <c r="C29" s="126" t="s">
        <v>217</v>
      </c>
      <c r="D29" s="125" t="s">
        <v>62</v>
      </c>
      <c r="E29" s="127">
        <v>122</v>
      </c>
      <c r="F29" s="121">
        <f t="shared" si="0"/>
        <v>61</v>
      </c>
      <c r="G29" s="142"/>
    </row>
    <row r="30" spans="1:7" s="14" customFormat="1" ht="25.5" outlineLevel="1" x14ac:dyDescent="0.2">
      <c r="A30" s="115">
        <v>3</v>
      </c>
      <c r="B30" s="141" t="s">
        <v>67</v>
      </c>
      <c r="C30" s="141" t="s">
        <v>68</v>
      </c>
      <c r="D30" s="115" t="s">
        <v>69</v>
      </c>
      <c r="E30" s="151">
        <v>0.2</v>
      </c>
      <c r="F30" s="151"/>
      <c r="G30" s="142"/>
    </row>
    <row r="31" spans="1:7" s="1" customFormat="1" x14ac:dyDescent="0.2">
      <c r="A31" s="117" t="s">
        <v>35</v>
      </c>
      <c r="B31" s="118" t="s">
        <v>18</v>
      </c>
      <c r="C31" s="119" t="s">
        <v>19</v>
      </c>
      <c r="D31" s="118" t="s">
        <v>20</v>
      </c>
      <c r="E31" s="120">
        <v>21.6</v>
      </c>
      <c r="F31" s="121">
        <f>E31*$E$30</f>
        <v>4.32</v>
      </c>
      <c r="G31" s="142"/>
    </row>
    <row r="32" spans="1:7" s="12" customFormat="1" outlineLevel="1" x14ac:dyDescent="0.2">
      <c r="A32" s="117" t="s">
        <v>36</v>
      </c>
      <c r="B32" s="118" t="s">
        <v>21</v>
      </c>
      <c r="C32" s="119" t="s">
        <v>22</v>
      </c>
      <c r="D32" s="118" t="s">
        <v>20</v>
      </c>
      <c r="E32" s="120">
        <v>19.72</v>
      </c>
      <c r="F32" s="121">
        <f t="shared" ref="F32:F39" si="1">E32*$E$30</f>
        <v>3.944</v>
      </c>
      <c r="G32" s="142"/>
    </row>
    <row r="33" spans="1:7" s="14" customFormat="1" outlineLevel="1" x14ac:dyDescent="0.2">
      <c r="A33" s="117" t="s">
        <v>39</v>
      </c>
      <c r="B33" s="122" t="s">
        <v>32</v>
      </c>
      <c r="C33" s="123" t="s">
        <v>33</v>
      </c>
      <c r="D33" s="122" t="s">
        <v>23</v>
      </c>
      <c r="E33" s="124">
        <v>1.79</v>
      </c>
      <c r="F33" s="121">
        <f t="shared" si="1"/>
        <v>0.35800000000000004</v>
      </c>
      <c r="G33" s="142"/>
    </row>
    <row r="34" spans="1:7" s="13" customFormat="1" outlineLevel="1" x14ac:dyDescent="0.2">
      <c r="A34" s="117" t="s">
        <v>150</v>
      </c>
      <c r="B34" s="122" t="s">
        <v>70</v>
      </c>
      <c r="C34" s="123" t="s">
        <v>71</v>
      </c>
      <c r="D34" s="122" t="s">
        <v>23</v>
      </c>
      <c r="E34" s="124">
        <v>2.46</v>
      </c>
      <c r="F34" s="121">
        <f t="shared" si="1"/>
        <v>0.49199999999999999</v>
      </c>
      <c r="G34" s="142"/>
    </row>
    <row r="35" spans="1:7" s="1" customFormat="1" x14ac:dyDescent="0.2">
      <c r="A35" s="117" t="s">
        <v>224</v>
      </c>
      <c r="B35" s="122" t="s">
        <v>72</v>
      </c>
      <c r="C35" s="123" t="s">
        <v>73</v>
      </c>
      <c r="D35" s="122" t="s">
        <v>23</v>
      </c>
      <c r="E35" s="124">
        <v>2.35</v>
      </c>
      <c r="F35" s="121">
        <f t="shared" si="1"/>
        <v>0.47000000000000003</v>
      </c>
      <c r="G35" s="142"/>
    </row>
    <row r="36" spans="1:7" s="12" customFormat="1" outlineLevel="1" x14ac:dyDescent="0.2">
      <c r="A36" s="117" t="s">
        <v>225</v>
      </c>
      <c r="B36" s="122" t="s">
        <v>74</v>
      </c>
      <c r="C36" s="123" t="s">
        <v>75</v>
      </c>
      <c r="D36" s="122" t="s">
        <v>23</v>
      </c>
      <c r="E36" s="124">
        <v>12.21</v>
      </c>
      <c r="F36" s="121">
        <f t="shared" si="1"/>
        <v>2.4420000000000002</v>
      </c>
      <c r="G36" s="142"/>
    </row>
    <row r="37" spans="1:7" s="13" customFormat="1" outlineLevel="1" x14ac:dyDescent="0.2">
      <c r="A37" s="117" t="s">
        <v>226</v>
      </c>
      <c r="B37" s="122" t="s">
        <v>48</v>
      </c>
      <c r="C37" s="123" t="s">
        <v>49</v>
      </c>
      <c r="D37" s="122" t="s">
        <v>23</v>
      </c>
      <c r="E37" s="124">
        <v>0.91</v>
      </c>
      <c r="F37" s="121">
        <f t="shared" si="1"/>
        <v>0.18200000000000002</v>
      </c>
      <c r="G37" s="142"/>
    </row>
    <row r="38" spans="1:7" s="14" customFormat="1" outlineLevel="1" x14ac:dyDescent="0.2">
      <c r="A38" s="117" t="s">
        <v>227</v>
      </c>
      <c r="B38" s="125" t="s">
        <v>60</v>
      </c>
      <c r="C38" s="126" t="s">
        <v>61</v>
      </c>
      <c r="D38" s="125" t="s">
        <v>62</v>
      </c>
      <c r="E38" s="127">
        <v>7</v>
      </c>
      <c r="F38" s="121">
        <f t="shared" si="1"/>
        <v>1.4000000000000001</v>
      </c>
      <c r="G38" s="142"/>
    </row>
    <row r="39" spans="1:7" s="14" customFormat="1" outlineLevel="1" x14ac:dyDescent="0.2">
      <c r="A39" s="117" t="s">
        <v>228</v>
      </c>
      <c r="B39" s="125" t="s">
        <v>76</v>
      </c>
      <c r="C39" s="126" t="s">
        <v>77</v>
      </c>
      <c r="D39" s="125" t="s">
        <v>62</v>
      </c>
      <c r="E39" s="127">
        <v>126</v>
      </c>
      <c r="F39" s="121">
        <f t="shared" si="1"/>
        <v>25.200000000000003</v>
      </c>
      <c r="G39" s="142"/>
    </row>
    <row r="40" spans="1:7" s="14" customFormat="1" outlineLevel="1" x14ac:dyDescent="0.2">
      <c r="A40" s="115">
        <v>4</v>
      </c>
      <c r="B40" s="116" t="s">
        <v>34</v>
      </c>
      <c r="C40" s="116" t="s">
        <v>237</v>
      </c>
      <c r="D40" s="115" t="s">
        <v>26</v>
      </c>
      <c r="E40" s="151">
        <f>E44*0.5</f>
        <v>0.9345</v>
      </c>
      <c r="F40" s="151"/>
      <c r="G40" s="142"/>
    </row>
    <row r="41" spans="1:7" s="14" customFormat="1" outlineLevel="1" x14ac:dyDescent="0.2">
      <c r="A41" s="117" t="s">
        <v>195</v>
      </c>
      <c r="B41" s="118" t="s">
        <v>21</v>
      </c>
      <c r="C41" s="119" t="s">
        <v>22</v>
      </c>
      <c r="D41" s="118" t="s">
        <v>20</v>
      </c>
      <c r="E41" s="120">
        <v>0.57999999999999996</v>
      </c>
      <c r="F41" s="121">
        <f>E41*$E$40</f>
        <v>0.54200999999999999</v>
      </c>
      <c r="G41" s="142"/>
    </row>
    <row r="42" spans="1:7" s="14" customFormat="1" outlineLevel="1" x14ac:dyDescent="0.2">
      <c r="A42" s="117" t="s">
        <v>196</v>
      </c>
      <c r="B42" s="122" t="s">
        <v>37</v>
      </c>
      <c r="C42" s="123" t="s">
        <v>38</v>
      </c>
      <c r="D42" s="122" t="s">
        <v>23</v>
      </c>
      <c r="E42" s="124">
        <f>28*0.023+0.29</f>
        <v>0.93399999999999994</v>
      </c>
      <c r="F42" s="121">
        <f t="shared" ref="F42:F43" si="2">E42*$E$40</f>
        <v>0.8728229999999999</v>
      </c>
      <c r="G42" s="142"/>
    </row>
    <row r="43" spans="1:7" s="14" customFormat="1" outlineLevel="1" x14ac:dyDescent="0.2">
      <c r="A43" s="117" t="s">
        <v>197</v>
      </c>
      <c r="B43" s="125" t="s">
        <v>27</v>
      </c>
      <c r="C43" s="126" t="s">
        <v>236</v>
      </c>
      <c r="D43" s="125" t="s">
        <v>26</v>
      </c>
      <c r="E43" s="127">
        <v>1.03</v>
      </c>
      <c r="F43" s="121">
        <f t="shared" si="2"/>
        <v>0.96253500000000003</v>
      </c>
      <c r="G43" s="142"/>
    </row>
    <row r="44" spans="1:7" s="14" customFormat="1" ht="38.25" outlineLevel="1" x14ac:dyDescent="0.2">
      <c r="A44" s="115">
        <v>5</v>
      </c>
      <c r="B44" s="116" t="s">
        <v>41</v>
      </c>
      <c r="C44" s="116" t="s">
        <v>42</v>
      </c>
      <c r="D44" s="115" t="s">
        <v>43</v>
      </c>
      <c r="E44" s="151">
        <v>1.869</v>
      </c>
      <c r="F44" s="151"/>
      <c r="G44" s="142"/>
    </row>
    <row r="45" spans="1:7" s="14" customFormat="1" outlineLevel="1" x14ac:dyDescent="0.2">
      <c r="A45" s="117" t="s">
        <v>198</v>
      </c>
      <c r="B45" s="118" t="s">
        <v>18</v>
      </c>
      <c r="C45" s="119" t="s">
        <v>19</v>
      </c>
      <c r="D45" s="118" t="s">
        <v>20</v>
      </c>
      <c r="E45" s="120">
        <v>16.63</v>
      </c>
      <c r="F45" s="121">
        <f>E45*$E$44</f>
        <v>31.081469999999999</v>
      </c>
      <c r="G45" s="142"/>
    </row>
    <row r="46" spans="1:7" s="13" customFormat="1" outlineLevel="1" x14ac:dyDescent="0.2">
      <c r="A46" s="117" t="s">
        <v>199</v>
      </c>
      <c r="B46" s="118" t="s">
        <v>21</v>
      </c>
      <c r="C46" s="119" t="s">
        <v>22</v>
      </c>
      <c r="D46" s="118" t="s">
        <v>20</v>
      </c>
      <c r="E46" s="120">
        <v>9.3800000000000008</v>
      </c>
      <c r="F46" s="121">
        <f t="shared" ref="F46:F57" si="3">E46*$E$44</f>
        <v>17.531220000000001</v>
      </c>
      <c r="G46" s="142"/>
    </row>
    <row r="47" spans="1:7" s="13" customFormat="1" outlineLevel="1" x14ac:dyDescent="0.2">
      <c r="A47" s="117" t="s">
        <v>200</v>
      </c>
      <c r="B47" s="122" t="s">
        <v>44</v>
      </c>
      <c r="C47" s="123" t="s">
        <v>45</v>
      </c>
      <c r="D47" s="122" t="s">
        <v>23</v>
      </c>
      <c r="E47" s="124">
        <v>1.44</v>
      </c>
      <c r="F47" s="121">
        <f t="shared" si="3"/>
        <v>2.69136</v>
      </c>
      <c r="G47" s="142"/>
    </row>
    <row r="48" spans="1:7" s="13" customFormat="1" outlineLevel="1" x14ac:dyDescent="0.2">
      <c r="A48" s="117" t="s">
        <v>201</v>
      </c>
      <c r="B48" s="122" t="s">
        <v>46</v>
      </c>
      <c r="C48" s="123" t="s">
        <v>47</v>
      </c>
      <c r="D48" s="122" t="s">
        <v>23</v>
      </c>
      <c r="E48" s="124">
        <v>0.24</v>
      </c>
      <c r="F48" s="121">
        <f t="shared" si="3"/>
        <v>0.44855999999999996</v>
      </c>
      <c r="G48" s="142"/>
    </row>
    <row r="49" spans="1:7" s="1" customFormat="1" x14ac:dyDescent="0.2">
      <c r="A49" s="117" t="s">
        <v>202</v>
      </c>
      <c r="B49" s="122" t="s">
        <v>48</v>
      </c>
      <c r="C49" s="123" t="s">
        <v>49</v>
      </c>
      <c r="D49" s="122" t="s">
        <v>23</v>
      </c>
      <c r="E49" s="124">
        <v>0.5</v>
      </c>
      <c r="F49" s="121">
        <f t="shared" si="3"/>
        <v>0.9345</v>
      </c>
      <c r="G49" s="142"/>
    </row>
    <row r="50" spans="1:7" s="12" customFormat="1" outlineLevel="1" x14ac:dyDescent="0.2">
      <c r="A50" s="117" t="s">
        <v>203</v>
      </c>
      <c r="B50" s="122" t="s">
        <v>50</v>
      </c>
      <c r="C50" s="123" t="s">
        <v>51</v>
      </c>
      <c r="D50" s="122" t="s">
        <v>23</v>
      </c>
      <c r="E50" s="124">
        <v>0.12</v>
      </c>
      <c r="F50" s="121">
        <f t="shared" si="3"/>
        <v>0.22427999999999998</v>
      </c>
      <c r="G50" s="142"/>
    </row>
    <row r="51" spans="1:7" s="13" customFormat="1" outlineLevel="1" x14ac:dyDescent="0.2">
      <c r="A51" s="117" t="s">
        <v>204</v>
      </c>
      <c r="B51" s="122" t="s">
        <v>52</v>
      </c>
      <c r="C51" s="123" t="s">
        <v>53</v>
      </c>
      <c r="D51" s="122" t="s">
        <v>23</v>
      </c>
      <c r="E51" s="124">
        <v>1.44</v>
      </c>
      <c r="F51" s="121">
        <f t="shared" si="3"/>
        <v>2.69136</v>
      </c>
      <c r="G51" s="142"/>
    </row>
    <row r="52" spans="1:7" s="14" customFormat="1" ht="24" outlineLevel="1" x14ac:dyDescent="0.2">
      <c r="A52" s="117" t="s">
        <v>205</v>
      </c>
      <c r="B52" s="122" t="s">
        <v>54</v>
      </c>
      <c r="C52" s="123" t="s">
        <v>55</v>
      </c>
      <c r="D52" s="122" t="s">
        <v>23</v>
      </c>
      <c r="E52" s="124">
        <v>3.08</v>
      </c>
      <c r="F52" s="121">
        <f t="shared" si="3"/>
        <v>5.7565200000000001</v>
      </c>
      <c r="G52" s="142"/>
    </row>
    <row r="53" spans="1:7" s="14" customFormat="1" ht="24" outlineLevel="1" x14ac:dyDescent="0.2">
      <c r="A53" s="117" t="s">
        <v>229</v>
      </c>
      <c r="B53" s="122" t="s">
        <v>56</v>
      </c>
      <c r="C53" s="123" t="s">
        <v>57</v>
      </c>
      <c r="D53" s="122" t="s">
        <v>23</v>
      </c>
      <c r="E53" s="124">
        <v>1.37</v>
      </c>
      <c r="F53" s="121">
        <f t="shared" si="3"/>
        <v>2.56053</v>
      </c>
      <c r="G53" s="142"/>
    </row>
    <row r="54" spans="1:7" s="14" customFormat="1" ht="24" outlineLevel="1" x14ac:dyDescent="0.2">
      <c r="A54" s="117" t="s">
        <v>230</v>
      </c>
      <c r="B54" s="122" t="s">
        <v>58</v>
      </c>
      <c r="C54" s="123" t="s">
        <v>59</v>
      </c>
      <c r="D54" s="122" t="s">
        <v>23</v>
      </c>
      <c r="E54" s="124">
        <v>1.55</v>
      </c>
      <c r="F54" s="121">
        <f t="shared" si="3"/>
        <v>2.8969499999999999</v>
      </c>
      <c r="G54" s="142"/>
    </row>
    <row r="55" spans="1:7" s="14" customFormat="1" outlineLevel="1" x14ac:dyDescent="0.2">
      <c r="A55" s="117" t="s">
        <v>231</v>
      </c>
      <c r="B55" s="125" t="s">
        <v>24</v>
      </c>
      <c r="C55" s="126" t="s">
        <v>25</v>
      </c>
      <c r="D55" s="125" t="s">
        <v>26</v>
      </c>
      <c r="E55" s="127">
        <v>96.6</v>
      </c>
      <c r="F55" s="121">
        <f>E55*$E$44</f>
        <v>180.5454</v>
      </c>
      <c r="G55" s="142"/>
    </row>
    <row r="56" spans="1:7" s="13" customFormat="1" outlineLevel="1" x14ac:dyDescent="0.2">
      <c r="A56" s="117" t="s">
        <v>232</v>
      </c>
      <c r="B56" s="125" t="s">
        <v>60</v>
      </c>
      <c r="C56" s="126" t="s">
        <v>61</v>
      </c>
      <c r="D56" s="125" t="s">
        <v>62</v>
      </c>
      <c r="E56" s="127">
        <v>0.9</v>
      </c>
      <c r="F56" s="121">
        <f t="shared" si="3"/>
        <v>1.6820999999999999</v>
      </c>
      <c r="G56" s="142"/>
    </row>
    <row r="57" spans="1:7" s="13" customFormat="1" outlineLevel="1" x14ac:dyDescent="0.2">
      <c r="A57" s="117" t="s">
        <v>233</v>
      </c>
      <c r="B57" s="125" t="s">
        <v>27</v>
      </c>
      <c r="C57" s="126" t="s">
        <v>236</v>
      </c>
      <c r="D57" s="125" t="s">
        <v>26</v>
      </c>
      <c r="E57" s="127">
        <v>1.0800000000000001E-2</v>
      </c>
      <c r="F57" s="121">
        <f t="shared" si="3"/>
        <v>2.01852E-2</v>
      </c>
      <c r="G57" s="142"/>
    </row>
    <row r="58" spans="1:7" s="1" customFormat="1" ht="25.5" x14ac:dyDescent="0.2">
      <c r="A58" s="115">
        <v>6</v>
      </c>
      <c r="B58" s="116" t="s">
        <v>64</v>
      </c>
      <c r="C58" s="116" t="s">
        <v>65</v>
      </c>
      <c r="D58" s="115" t="s">
        <v>43</v>
      </c>
      <c r="E58" s="151">
        <f>E44</f>
        <v>1.869</v>
      </c>
      <c r="F58" s="151"/>
      <c r="G58" s="142"/>
    </row>
    <row r="59" spans="1:7" s="1" customFormat="1" x14ac:dyDescent="0.2">
      <c r="A59" s="117" t="s">
        <v>208</v>
      </c>
      <c r="B59" s="118" t="s">
        <v>18</v>
      </c>
      <c r="C59" s="119" t="s">
        <v>19</v>
      </c>
      <c r="D59" s="118" t="s">
        <v>20</v>
      </c>
      <c r="E59" s="120">
        <v>1.1599999999999999</v>
      </c>
      <c r="F59" s="121">
        <f>E59*$E$58</f>
        <v>2.16804</v>
      </c>
      <c r="G59" s="142"/>
    </row>
    <row r="60" spans="1:7" s="1" customFormat="1" x14ac:dyDescent="0.2">
      <c r="A60" s="117" t="s">
        <v>209</v>
      </c>
      <c r="B60" s="118" t="s">
        <v>21</v>
      </c>
      <c r="C60" s="119" t="s">
        <v>22</v>
      </c>
      <c r="D60" s="118" t="s">
        <v>20</v>
      </c>
      <c r="E60" s="120">
        <v>0.72</v>
      </c>
      <c r="F60" s="121">
        <f t="shared" ref="F60:F66" si="4">E60*$E$58</f>
        <v>1.34568</v>
      </c>
      <c r="G60" s="142"/>
    </row>
    <row r="61" spans="1:7" s="1" customFormat="1" x14ac:dyDescent="0.2">
      <c r="A61" s="117" t="s">
        <v>210</v>
      </c>
      <c r="B61" s="122" t="s">
        <v>44</v>
      </c>
      <c r="C61" s="123" t="s">
        <v>45</v>
      </c>
      <c r="D61" s="122" t="s">
        <v>23</v>
      </c>
      <c r="E61" s="124">
        <v>0.36</v>
      </c>
      <c r="F61" s="121">
        <f t="shared" si="4"/>
        <v>0.67283999999999999</v>
      </c>
      <c r="G61" s="142"/>
    </row>
    <row r="62" spans="1:7" s="1" customFormat="1" x14ac:dyDescent="0.2">
      <c r="A62" s="117" t="s">
        <v>211</v>
      </c>
      <c r="B62" s="122" t="s">
        <v>46</v>
      </c>
      <c r="C62" s="123" t="s">
        <v>47</v>
      </c>
      <c r="D62" s="122" t="s">
        <v>23</v>
      </c>
      <c r="E62" s="124">
        <v>0.06</v>
      </c>
      <c r="F62" s="121">
        <f t="shared" si="4"/>
        <v>0.11213999999999999</v>
      </c>
      <c r="G62" s="142"/>
    </row>
    <row r="63" spans="1:7" s="1" customFormat="1" x14ac:dyDescent="0.2">
      <c r="A63" s="117" t="s">
        <v>212</v>
      </c>
      <c r="B63" s="122" t="s">
        <v>50</v>
      </c>
      <c r="C63" s="123" t="s">
        <v>51</v>
      </c>
      <c r="D63" s="122" t="s">
        <v>23</v>
      </c>
      <c r="E63" s="124">
        <v>0.03</v>
      </c>
      <c r="F63" s="121">
        <f t="shared" si="4"/>
        <v>5.6069999999999995E-2</v>
      </c>
      <c r="G63" s="142"/>
    </row>
    <row r="64" spans="1:7" s="1" customFormat="1" x14ac:dyDescent="0.2">
      <c r="A64" s="117" t="s">
        <v>213</v>
      </c>
      <c r="B64" s="122" t="s">
        <v>52</v>
      </c>
      <c r="C64" s="123" t="s">
        <v>53</v>
      </c>
      <c r="D64" s="122" t="s">
        <v>23</v>
      </c>
      <c r="E64" s="124">
        <v>0.36</v>
      </c>
      <c r="F64" s="121">
        <f t="shared" si="4"/>
        <v>0.67283999999999999</v>
      </c>
      <c r="G64" s="142"/>
    </row>
    <row r="65" spans="1:7" s="1" customFormat="1" x14ac:dyDescent="0.2">
      <c r="A65" s="117" t="s">
        <v>214</v>
      </c>
      <c r="B65" s="125" t="s">
        <v>24</v>
      </c>
      <c r="C65" s="126" t="s">
        <v>25</v>
      </c>
      <c r="D65" s="125" t="s">
        <v>26</v>
      </c>
      <c r="E65" s="127">
        <v>24.22</v>
      </c>
      <c r="F65" s="121">
        <f>E65*$E$58</f>
        <v>45.267179999999996</v>
      </c>
      <c r="G65" s="142"/>
    </row>
    <row r="66" spans="1:7" s="1" customFormat="1" x14ac:dyDescent="0.2">
      <c r="A66" s="117" t="s">
        <v>215</v>
      </c>
      <c r="B66" s="125" t="s">
        <v>27</v>
      </c>
      <c r="C66" s="126" t="s">
        <v>236</v>
      </c>
      <c r="D66" s="125" t="s">
        <v>26</v>
      </c>
      <c r="E66" s="127">
        <v>2.8E-3</v>
      </c>
      <c r="F66" s="121">
        <f t="shared" si="4"/>
        <v>5.2332000000000004E-3</v>
      </c>
      <c r="G66" s="142"/>
    </row>
    <row r="67" spans="1:7" s="1" customFormat="1" x14ac:dyDescent="0.2">
      <c r="A67" s="115">
        <v>7</v>
      </c>
      <c r="B67" s="116"/>
      <c r="C67" s="116" t="s">
        <v>87</v>
      </c>
      <c r="D67" s="115" t="s">
        <v>26</v>
      </c>
      <c r="E67" s="152">
        <f>F65+F55</f>
        <v>225.81258</v>
      </c>
      <c r="F67" s="152"/>
    </row>
    <row r="68" spans="1:7" s="1" customFormat="1" x14ac:dyDescent="0.2">
      <c r="A68" s="115">
        <v>8</v>
      </c>
      <c r="B68" s="141"/>
      <c r="C68" s="141" t="s">
        <v>234</v>
      </c>
      <c r="D68" s="115" t="s">
        <v>26</v>
      </c>
      <c r="E68" s="151">
        <f>F29*1.75</f>
        <v>106.75</v>
      </c>
      <c r="F68" s="151"/>
    </row>
    <row r="69" spans="1:7" s="1" customFormat="1" x14ac:dyDescent="0.2">
      <c r="A69" s="115">
        <v>9</v>
      </c>
      <c r="B69" s="116"/>
      <c r="C69" s="116" t="s">
        <v>189</v>
      </c>
      <c r="D69" s="115" t="s">
        <v>26</v>
      </c>
      <c r="E69" s="151">
        <f>F39*1.5</f>
        <v>37.800000000000004</v>
      </c>
      <c r="F69" s="151"/>
    </row>
    <row r="70" spans="1:7" s="1" customFormat="1" x14ac:dyDescent="0.2">
      <c r="A70" s="148"/>
      <c r="B70" s="148"/>
      <c r="C70" s="148"/>
      <c r="D70" s="148"/>
      <c r="E70" s="148"/>
      <c r="F70" s="148"/>
    </row>
    <row r="71" spans="1:7" s="1" customFormat="1" x14ac:dyDescent="0.2">
      <c r="A71" s="149" t="s">
        <v>88</v>
      </c>
      <c r="B71" s="149"/>
      <c r="C71" s="149"/>
      <c r="D71" s="128"/>
      <c r="E71" s="129"/>
      <c r="F71" s="130"/>
    </row>
    <row r="72" spans="1:7" s="1" customFormat="1" x14ac:dyDescent="0.2">
      <c r="A72" s="148"/>
      <c r="B72" s="148"/>
      <c r="C72" s="148"/>
      <c r="D72" s="148"/>
      <c r="E72" s="148"/>
      <c r="F72" s="148"/>
    </row>
    <row r="73" spans="1:7" s="1" customFormat="1" x14ac:dyDescent="0.2">
      <c r="A73" s="128"/>
      <c r="B73" s="131"/>
      <c r="C73" s="132" t="s">
        <v>89</v>
      </c>
      <c r="D73" s="128"/>
      <c r="E73" s="133"/>
      <c r="F73" s="134"/>
    </row>
    <row r="74" spans="1:7" s="1" customFormat="1" x14ac:dyDescent="0.2">
      <c r="A74" s="135" t="s">
        <v>18</v>
      </c>
      <c r="B74" s="136" t="s">
        <v>18</v>
      </c>
      <c r="C74" s="136" t="s">
        <v>19</v>
      </c>
      <c r="D74" s="135" t="s">
        <v>20</v>
      </c>
      <c r="E74" s="137"/>
      <c r="F74" s="138">
        <f ca="1">SUMIF($B$17:$B$69,B74,$F$17:$F$66)</f>
        <v>44.769509999999997</v>
      </c>
    </row>
    <row r="75" spans="1:7" s="1" customFormat="1" x14ac:dyDescent="0.2">
      <c r="A75" s="135" t="s">
        <v>28</v>
      </c>
      <c r="B75" s="136" t="s">
        <v>21</v>
      </c>
      <c r="C75" s="136" t="s">
        <v>22</v>
      </c>
      <c r="D75" s="135" t="s">
        <v>20</v>
      </c>
      <c r="E75" s="137"/>
      <c r="F75" s="138">
        <f ca="1">SUMIF($B$17:$B$69,B75,$F$17:$F$66)</f>
        <v>32.86251</v>
      </c>
    </row>
    <row r="76" spans="1:7" s="1" customFormat="1" x14ac:dyDescent="0.2">
      <c r="A76" s="128"/>
      <c r="B76" s="131"/>
      <c r="C76" s="132" t="s">
        <v>90</v>
      </c>
      <c r="D76" s="128"/>
      <c r="E76" s="133"/>
      <c r="F76" s="134"/>
    </row>
    <row r="77" spans="1:7" s="1" customFormat="1" x14ac:dyDescent="0.2">
      <c r="A77" s="135" t="s">
        <v>21</v>
      </c>
      <c r="B77" s="136" t="s">
        <v>44</v>
      </c>
      <c r="C77" s="136" t="s">
        <v>45</v>
      </c>
      <c r="D77" s="135" t="s">
        <v>23</v>
      </c>
      <c r="E77" s="137"/>
      <c r="F77" s="138">
        <f t="shared" ref="F77:F89" ca="1" si="5">SUMIF($B$17:$B$69,B77,$F$17:$F$66)</f>
        <v>3.3641999999999999</v>
      </c>
    </row>
    <row r="78" spans="1:7" s="1" customFormat="1" x14ac:dyDescent="0.2">
      <c r="A78" s="135" t="s">
        <v>40</v>
      </c>
      <c r="B78" s="136" t="s">
        <v>32</v>
      </c>
      <c r="C78" s="136" t="s">
        <v>33</v>
      </c>
      <c r="D78" s="135" t="s">
        <v>23</v>
      </c>
      <c r="E78" s="137"/>
      <c r="F78" s="138">
        <f t="shared" ca="1" si="5"/>
        <v>2.0514800000000002</v>
      </c>
    </row>
    <row r="79" spans="1:7" s="1" customFormat="1" x14ac:dyDescent="0.2">
      <c r="A79" s="135" t="s">
        <v>63</v>
      </c>
      <c r="B79" s="136" t="s">
        <v>37</v>
      </c>
      <c r="C79" s="136" t="s">
        <v>38</v>
      </c>
      <c r="D79" s="135" t="s">
        <v>23</v>
      </c>
      <c r="E79" s="137"/>
      <c r="F79" s="138">
        <f t="shared" ca="1" si="5"/>
        <v>0.8728229999999999</v>
      </c>
    </row>
    <row r="80" spans="1:7" s="1" customFormat="1" x14ac:dyDescent="0.2">
      <c r="A80" s="135" t="s">
        <v>66</v>
      </c>
      <c r="B80" s="136" t="s">
        <v>70</v>
      </c>
      <c r="C80" s="136" t="s">
        <v>71</v>
      </c>
      <c r="D80" s="135" t="s">
        <v>23</v>
      </c>
      <c r="E80" s="137"/>
      <c r="F80" s="138">
        <f t="shared" ca="1" si="5"/>
        <v>2.8719999999999999</v>
      </c>
    </row>
    <row r="81" spans="1:6" s="1" customFormat="1" x14ac:dyDescent="0.2">
      <c r="A81" s="135" t="s">
        <v>78</v>
      </c>
      <c r="B81" s="136" t="s">
        <v>72</v>
      </c>
      <c r="C81" s="136" t="s">
        <v>73</v>
      </c>
      <c r="D81" s="135" t="s">
        <v>23</v>
      </c>
      <c r="E81" s="137"/>
      <c r="F81" s="138">
        <f t="shared" ca="1" si="5"/>
        <v>0.47000000000000003</v>
      </c>
    </row>
    <row r="82" spans="1:6" s="1" customFormat="1" x14ac:dyDescent="0.2">
      <c r="A82" s="135" t="s">
        <v>79</v>
      </c>
      <c r="B82" s="136" t="s">
        <v>46</v>
      </c>
      <c r="C82" s="136" t="s">
        <v>47</v>
      </c>
      <c r="D82" s="135" t="s">
        <v>23</v>
      </c>
      <c r="E82" s="137"/>
      <c r="F82" s="138">
        <f t="shared" ca="1" si="5"/>
        <v>0.56069999999999998</v>
      </c>
    </row>
    <row r="83" spans="1:6" s="1" customFormat="1" x14ac:dyDescent="0.2">
      <c r="A83" s="135" t="s">
        <v>80</v>
      </c>
      <c r="B83" s="136" t="s">
        <v>74</v>
      </c>
      <c r="C83" s="136" t="s">
        <v>75</v>
      </c>
      <c r="D83" s="135" t="s">
        <v>23</v>
      </c>
      <c r="E83" s="137"/>
      <c r="F83" s="138">
        <f t="shared" ca="1" si="5"/>
        <v>5.9820000000000002</v>
      </c>
    </row>
    <row r="84" spans="1:6" s="1" customFormat="1" x14ac:dyDescent="0.2">
      <c r="A84" s="135" t="s">
        <v>81</v>
      </c>
      <c r="B84" s="136" t="s">
        <v>48</v>
      </c>
      <c r="C84" s="136" t="s">
        <v>49</v>
      </c>
      <c r="D84" s="135" t="s">
        <v>23</v>
      </c>
      <c r="E84" s="137"/>
      <c r="F84" s="138">
        <f t="shared" ca="1" si="5"/>
        <v>1.5714999999999999</v>
      </c>
    </row>
    <row r="85" spans="1:6" s="1" customFormat="1" x14ac:dyDescent="0.2">
      <c r="A85" s="135" t="s">
        <v>82</v>
      </c>
      <c r="B85" s="136" t="s">
        <v>50</v>
      </c>
      <c r="C85" s="136" t="s">
        <v>51</v>
      </c>
      <c r="D85" s="135" t="s">
        <v>23</v>
      </c>
      <c r="E85" s="137"/>
      <c r="F85" s="138">
        <f t="shared" ca="1" si="5"/>
        <v>0.28034999999999999</v>
      </c>
    </row>
    <row r="86" spans="1:6" s="1" customFormat="1" x14ac:dyDescent="0.2">
      <c r="A86" s="135" t="s">
        <v>83</v>
      </c>
      <c r="B86" s="136" t="s">
        <v>52</v>
      </c>
      <c r="C86" s="136" t="s">
        <v>53</v>
      </c>
      <c r="D86" s="135" t="s">
        <v>23</v>
      </c>
      <c r="E86" s="137"/>
      <c r="F86" s="138">
        <f t="shared" ca="1" si="5"/>
        <v>3.3641999999999999</v>
      </c>
    </row>
    <row r="87" spans="1:6" s="1" customFormat="1" ht="24" x14ac:dyDescent="0.2">
      <c r="A87" s="135" t="s">
        <v>84</v>
      </c>
      <c r="B87" s="136" t="s">
        <v>54</v>
      </c>
      <c r="C87" s="136" t="s">
        <v>55</v>
      </c>
      <c r="D87" s="135" t="s">
        <v>23</v>
      </c>
      <c r="E87" s="137"/>
      <c r="F87" s="138">
        <f t="shared" ca="1" si="5"/>
        <v>5.7565200000000001</v>
      </c>
    </row>
    <row r="88" spans="1:6" s="1" customFormat="1" ht="24" x14ac:dyDescent="0.2">
      <c r="A88" s="135" t="s">
        <v>85</v>
      </c>
      <c r="B88" s="136" t="s">
        <v>56</v>
      </c>
      <c r="C88" s="136" t="s">
        <v>57</v>
      </c>
      <c r="D88" s="135" t="s">
        <v>23</v>
      </c>
      <c r="E88" s="137"/>
      <c r="F88" s="138">
        <f t="shared" ca="1" si="5"/>
        <v>2.56053</v>
      </c>
    </row>
    <row r="89" spans="1:6" s="1" customFormat="1" ht="24" x14ac:dyDescent="0.2">
      <c r="A89" s="135" t="s">
        <v>86</v>
      </c>
      <c r="B89" s="136" t="s">
        <v>58</v>
      </c>
      <c r="C89" s="136" t="s">
        <v>59</v>
      </c>
      <c r="D89" s="135" t="s">
        <v>23</v>
      </c>
      <c r="E89" s="137"/>
      <c r="F89" s="138">
        <f t="shared" ca="1" si="5"/>
        <v>2.8969499999999999</v>
      </c>
    </row>
    <row r="90" spans="1:6" s="1" customFormat="1" x14ac:dyDescent="0.2">
      <c r="A90" s="128"/>
      <c r="B90" s="131"/>
      <c r="C90" s="132" t="s">
        <v>91</v>
      </c>
      <c r="D90" s="128"/>
      <c r="E90" s="133"/>
      <c r="F90" s="134"/>
    </row>
    <row r="91" spans="1:6" s="1" customFormat="1" x14ac:dyDescent="0.2">
      <c r="A91" s="135">
        <v>16</v>
      </c>
      <c r="B91" s="136" t="s">
        <v>24</v>
      </c>
      <c r="C91" s="136" t="s">
        <v>25</v>
      </c>
      <c r="D91" s="135" t="s">
        <v>26</v>
      </c>
      <c r="E91" s="137"/>
      <c r="F91" s="138">
        <f ca="1">SUMIF($B$17:$B$69,B91,$F$17:$F$66)</f>
        <v>225.81258</v>
      </c>
    </row>
    <row r="92" spans="1:6" s="1" customFormat="1" x14ac:dyDescent="0.2">
      <c r="A92" s="135">
        <v>17</v>
      </c>
      <c r="B92" s="136" t="s">
        <v>60</v>
      </c>
      <c r="C92" s="136" t="s">
        <v>61</v>
      </c>
      <c r="D92" s="135" t="s">
        <v>62</v>
      </c>
      <c r="E92" s="137"/>
      <c r="F92" s="138">
        <f ca="1">SUMIF($B$17:$B$69,B92,$F$17:$F$66)</f>
        <v>6.5821000000000005</v>
      </c>
    </row>
    <row r="93" spans="1:6" s="1" customFormat="1" x14ac:dyDescent="0.2">
      <c r="A93" s="135">
        <v>18</v>
      </c>
      <c r="B93" s="136" t="s">
        <v>216</v>
      </c>
      <c r="C93" s="136" t="s">
        <v>217</v>
      </c>
      <c r="D93" s="135" t="s">
        <v>62</v>
      </c>
      <c r="E93" s="137"/>
      <c r="F93" s="138">
        <f ca="1">SUMIF($B$17:$B$69,B93,$F$17:$F$66)</f>
        <v>61</v>
      </c>
    </row>
    <row r="94" spans="1:6" x14ac:dyDescent="0.2">
      <c r="A94" s="135">
        <v>19</v>
      </c>
      <c r="B94" s="136" t="s">
        <v>27</v>
      </c>
      <c r="C94" s="136" t="s">
        <v>236</v>
      </c>
      <c r="D94" s="135" t="s">
        <v>26</v>
      </c>
      <c r="E94" s="137"/>
      <c r="F94" s="138">
        <f ca="1">SUMIF($B$17:$B$69,B94,$F$17:$F$66)</f>
        <v>0.98795340000000009</v>
      </c>
    </row>
    <row r="95" spans="1:6" x14ac:dyDescent="0.2">
      <c r="A95" s="135">
        <v>20</v>
      </c>
      <c r="B95" s="136" t="s">
        <v>76</v>
      </c>
      <c r="C95" s="136" t="s">
        <v>77</v>
      </c>
      <c r="D95" s="135" t="s">
        <v>62</v>
      </c>
      <c r="E95" s="137"/>
      <c r="F95" s="138">
        <f ca="1">SUMIF($B$17:$B$69,B95,$F$17:$F$66)</f>
        <v>25.200000000000003</v>
      </c>
    </row>
    <row r="96" spans="1:6" x14ac:dyDescent="0.2">
      <c r="A96" s="128"/>
      <c r="B96" s="131"/>
      <c r="C96" s="132" t="s">
        <v>92</v>
      </c>
      <c r="D96" s="128"/>
      <c r="E96" s="133"/>
      <c r="F96" s="134"/>
    </row>
    <row r="97" spans="1:6" x14ac:dyDescent="0.2">
      <c r="A97" s="135">
        <v>21</v>
      </c>
      <c r="B97" s="136"/>
      <c r="C97" s="136" t="str">
        <f>C69</f>
        <v>ПЕРЕВОЗКА ЩЕБЕНЬ АВТОМОБИЛЯМИ-САМОСВАЛАМИ ИЗ К-Р. РАССТОЯНИЕ 6 КМ</v>
      </c>
      <c r="D97" s="135" t="s">
        <v>26</v>
      </c>
      <c r="E97" s="137"/>
      <c r="F97" s="138">
        <f>SUMIF($C$17:$C$69,C97,$E$17:$F$69)</f>
        <v>37.800000000000004</v>
      </c>
    </row>
    <row r="98" spans="1:6" x14ac:dyDescent="0.2">
      <c r="A98" s="135">
        <v>22</v>
      </c>
      <c r="B98" s="136"/>
      <c r="C98" s="136" t="str">
        <f>C68</f>
        <v>ПЕРЕВОЗКА ГПС АВТОМОБИЛЯМИ-САМОСВАЛАМИ ИЗ К-Р. РАССТОЯНИЕ 6 КМ</v>
      </c>
      <c r="D98" s="135" t="s">
        <v>26</v>
      </c>
      <c r="E98" s="137"/>
      <c r="F98" s="138">
        <f>SUMIF($C$17:$C$69,C98,$E$17:$F$69)</f>
        <v>106.75</v>
      </c>
    </row>
    <row r="99" spans="1:6" x14ac:dyDescent="0.2">
      <c r="A99" s="135">
        <v>23</v>
      </c>
      <c r="B99" s="136"/>
      <c r="C99" s="136" t="str">
        <f>C67</f>
        <v>ПЕРЕВОЗКА А/БЕТОНА АВТОМОБИЛЯМИ-САМОСВАЛАМИ ИЗ АБЗ РАССТОЯНИЕ 60 КМ</v>
      </c>
      <c r="D99" s="135" t="s">
        <v>26</v>
      </c>
      <c r="E99" s="137"/>
      <c r="F99" s="138">
        <f>SUMIF($C$17:$C$69,C99,$E$17:$F$69)</f>
        <v>225.81258</v>
      </c>
    </row>
    <row r="100" spans="1:6" x14ac:dyDescent="0.2">
      <c r="A100" s="150"/>
      <c r="B100" s="150"/>
      <c r="C100" s="150"/>
      <c r="D100" s="150"/>
      <c r="E100" s="150"/>
      <c r="F100" s="150"/>
    </row>
    <row r="101" spans="1:6" x14ac:dyDescent="0.2">
      <c r="A101" s="15"/>
      <c r="B101" s="147" t="s">
        <v>93</v>
      </c>
      <c r="C101" s="147"/>
      <c r="D101" s="147"/>
      <c r="E101" s="147"/>
      <c r="F101" s="147"/>
    </row>
    <row r="102" spans="1:6" x14ac:dyDescent="0.2">
      <c r="A102" s="146"/>
      <c r="B102" s="146"/>
      <c r="C102" s="146"/>
      <c r="D102" s="146"/>
      <c r="E102" s="146"/>
      <c r="F102" s="146"/>
    </row>
    <row r="103" spans="1:6" x14ac:dyDescent="0.2">
      <c r="A103" s="15"/>
      <c r="B103" s="147" t="s">
        <v>94</v>
      </c>
      <c r="C103" s="147"/>
      <c r="D103" s="147"/>
      <c r="E103" s="147"/>
      <c r="F103" s="147"/>
    </row>
  </sheetData>
  <mergeCells count="33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E18:F18"/>
    <mergeCell ref="A15:F15"/>
    <mergeCell ref="A16:F16"/>
    <mergeCell ref="C17:D17"/>
    <mergeCell ref="E30:F30"/>
    <mergeCell ref="E21:F21"/>
    <mergeCell ref="E69:F69"/>
    <mergeCell ref="E40:F40"/>
    <mergeCell ref="E44:F44"/>
    <mergeCell ref="E58:F58"/>
    <mergeCell ref="E67:F67"/>
    <mergeCell ref="E68:F68"/>
    <mergeCell ref="A102:F102"/>
    <mergeCell ref="B103:C103"/>
    <mergeCell ref="D103:F103"/>
    <mergeCell ref="A70:F70"/>
    <mergeCell ref="A71:C71"/>
    <mergeCell ref="A72:F72"/>
    <mergeCell ref="A100:F100"/>
    <mergeCell ref="B101:C101"/>
    <mergeCell ref="D101:F101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2020.4)&amp;C&amp;P&amp;R202111090</oddHead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opLeftCell="A19" workbookViewId="0">
      <selection activeCell="F18" sqref="F18"/>
    </sheetView>
  </sheetViews>
  <sheetFormatPr defaultRowHeight="12.75" x14ac:dyDescent="0.2"/>
  <cols>
    <col min="1" max="1" width="7.5" style="22" customWidth="1"/>
    <col min="2" max="2" width="14" style="22" customWidth="1"/>
    <col min="3" max="3" width="88.5" style="22" customWidth="1"/>
    <col min="4" max="4" width="12.1640625" style="22" customWidth="1"/>
    <col min="5" max="5" width="12.33203125" style="22" customWidth="1"/>
    <col min="6" max="6" width="13.33203125" style="22" bestFit="1" customWidth="1"/>
    <col min="7" max="7" width="14.83203125" style="22" bestFit="1" customWidth="1"/>
    <col min="8" max="16384" width="9.33203125" style="22"/>
  </cols>
  <sheetData>
    <row r="1" spans="1:7" x14ac:dyDescent="0.2">
      <c r="A1" s="21"/>
      <c r="B1" s="21"/>
      <c r="C1" s="21"/>
      <c r="D1" s="21"/>
      <c r="E1" s="21"/>
      <c r="F1" s="163" t="s">
        <v>95</v>
      </c>
      <c r="G1" s="163"/>
    </row>
    <row r="2" spans="1:7" s="24" customFormat="1" x14ac:dyDescent="0.2">
      <c r="A2" s="23" t="s">
        <v>96</v>
      </c>
      <c r="B2" s="23"/>
      <c r="C2" s="162" t="s">
        <v>1</v>
      </c>
      <c r="D2" s="162"/>
      <c r="E2" s="162"/>
      <c r="F2" s="162"/>
      <c r="G2" s="23"/>
    </row>
    <row r="3" spans="1:7" s="24" customFormat="1" x14ac:dyDescent="0.2">
      <c r="A3" s="23"/>
      <c r="B3" s="23"/>
      <c r="C3" s="23"/>
      <c r="D3" s="25"/>
      <c r="E3" s="162"/>
      <c r="F3" s="162"/>
      <c r="G3" s="162"/>
    </row>
    <row r="4" spans="1:7" s="24" customFormat="1" ht="12" x14ac:dyDescent="0.2">
      <c r="A4" s="23"/>
      <c r="B4" s="23"/>
      <c r="C4" s="23"/>
      <c r="D4" s="23"/>
      <c r="E4" s="23"/>
      <c r="F4" s="23"/>
      <c r="G4" s="23"/>
    </row>
    <row r="5" spans="1:7" s="24" customFormat="1" ht="15.75" x14ac:dyDescent="0.2">
      <c r="A5" s="23"/>
      <c r="B5" s="23"/>
      <c r="C5" s="26" t="s">
        <v>97</v>
      </c>
      <c r="D5" s="164" t="s">
        <v>98</v>
      </c>
      <c r="E5" s="164"/>
      <c r="F5" s="164"/>
      <c r="G5" s="164"/>
    </row>
    <row r="6" spans="1:7" s="24" customFormat="1" x14ac:dyDescent="0.2">
      <c r="A6" s="23"/>
      <c r="B6" s="23"/>
      <c r="C6" s="165" t="s">
        <v>99</v>
      </c>
      <c r="D6" s="165"/>
      <c r="E6" s="23"/>
      <c r="F6" s="23"/>
      <c r="G6" s="23"/>
    </row>
    <row r="7" spans="1:7" s="24" customFormat="1" ht="12" x14ac:dyDescent="0.2">
      <c r="A7" s="23"/>
      <c r="B7" s="23"/>
      <c r="C7" s="27"/>
      <c r="D7" s="27"/>
      <c r="E7" s="23"/>
      <c r="F7" s="23"/>
      <c r="G7" s="23"/>
    </row>
    <row r="8" spans="1:7" s="24" customFormat="1" x14ac:dyDescent="0.2">
      <c r="A8" s="23"/>
      <c r="B8" s="25" t="s">
        <v>100</v>
      </c>
      <c r="C8" s="162"/>
      <c r="D8" s="162"/>
      <c r="E8" s="162"/>
      <c r="F8" s="162"/>
      <c r="G8" s="23"/>
    </row>
    <row r="9" spans="1:7" s="24" customFormat="1" x14ac:dyDescent="0.2">
      <c r="A9" s="23" t="s">
        <v>101</v>
      </c>
      <c r="B9" s="23"/>
      <c r="C9" s="162" t="str">
        <f>_ЛРВ!B8</f>
        <v>ТЕКУЩИЙ РЕМОНТ УЛИЦЫ "БУЛОКБОШИ" МСГ "МОЗОРХОЖИ" ПАРКЕНТСКОГО РАЙОНА ТАШКЕНТСКОЙ ОБЛАСТИ</v>
      </c>
      <c r="D9" s="162"/>
      <c r="E9" s="162"/>
      <c r="F9" s="162"/>
      <c r="G9" s="23"/>
    </row>
    <row r="10" spans="1:7" s="24" customFormat="1" x14ac:dyDescent="0.2">
      <c r="A10" s="23" t="s">
        <v>8</v>
      </c>
      <c r="B10" s="23"/>
      <c r="C10" s="162" t="s">
        <v>9</v>
      </c>
      <c r="D10" s="162"/>
      <c r="E10" s="162"/>
      <c r="F10" s="162"/>
      <c r="G10" s="23"/>
    </row>
    <row r="11" spans="1:7" x14ac:dyDescent="0.2">
      <c r="A11" s="11"/>
      <c r="B11" s="11"/>
      <c r="C11" s="11"/>
      <c r="D11" s="11"/>
      <c r="E11" s="11"/>
      <c r="F11" s="11"/>
      <c r="G11" s="11"/>
    </row>
    <row r="12" spans="1:7" s="24" customFormat="1" x14ac:dyDescent="0.2">
      <c r="A12" s="166" t="s">
        <v>102</v>
      </c>
      <c r="B12" s="166"/>
      <c r="C12" s="166"/>
      <c r="D12" s="166"/>
      <c r="E12" s="166"/>
      <c r="F12" s="166"/>
      <c r="G12" s="21" t="s">
        <v>103</v>
      </c>
    </row>
    <row r="13" spans="1:7" ht="23.25" customHeight="1" x14ac:dyDescent="0.2">
      <c r="A13" s="167" t="s">
        <v>104</v>
      </c>
      <c r="B13" s="167" t="s">
        <v>105</v>
      </c>
      <c r="C13" s="167" t="s">
        <v>106</v>
      </c>
      <c r="D13" s="167" t="s">
        <v>13</v>
      </c>
      <c r="E13" s="167" t="s">
        <v>107</v>
      </c>
      <c r="F13" s="169" t="s">
        <v>108</v>
      </c>
      <c r="G13" s="170"/>
    </row>
    <row r="14" spans="1:7" x14ac:dyDescent="0.2">
      <c r="A14" s="168"/>
      <c r="B14" s="168"/>
      <c r="C14" s="168"/>
      <c r="D14" s="168"/>
      <c r="E14" s="168"/>
      <c r="F14" s="91" t="s">
        <v>109</v>
      </c>
      <c r="G14" s="91" t="s">
        <v>110</v>
      </c>
    </row>
    <row r="15" spans="1:7" x14ac:dyDescent="0.2">
      <c r="A15" s="92">
        <v>1</v>
      </c>
      <c r="B15" s="92">
        <v>2</v>
      </c>
      <c r="C15" s="92">
        <v>3</v>
      </c>
      <c r="D15" s="92">
        <v>4</v>
      </c>
      <c r="E15" s="92">
        <v>5</v>
      </c>
      <c r="F15" s="92">
        <v>6</v>
      </c>
      <c r="G15" s="92">
        <v>7</v>
      </c>
    </row>
    <row r="16" spans="1:7" x14ac:dyDescent="0.2">
      <c r="A16" s="172"/>
      <c r="B16" s="172"/>
      <c r="C16" s="172"/>
      <c r="D16" s="172"/>
      <c r="E16" s="172"/>
      <c r="F16" s="172"/>
      <c r="G16" s="172"/>
    </row>
    <row r="17" spans="1:7" ht="14.25" x14ac:dyDescent="0.2">
      <c r="A17" s="93"/>
      <c r="B17" s="94"/>
      <c r="C17" s="95" t="s">
        <v>89</v>
      </c>
      <c r="D17" s="173"/>
      <c r="E17" s="173"/>
      <c r="F17" s="173"/>
      <c r="G17" s="173"/>
    </row>
    <row r="18" spans="1:7" x14ac:dyDescent="0.2">
      <c r="A18" s="96" t="s">
        <v>18</v>
      </c>
      <c r="B18" s="97" t="s">
        <v>111</v>
      </c>
      <c r="C18" s="98" t="s">
        <v>19</v>
      </c>
      <c r="D18" s="97" t="s">
        <v>20</v>
      </c>
      <c r="E18" s="99">
        <f ca="1">_ЛРВ!F74</f>
        <v>44.769509999999997</v>
      </c>
      <c r="F18" s="145">
        <v>23349.47</v>
      </c>
      <c r="G18" s="100">
        <f ca="1">E18*F18</f>
        <v>1045344.3306597</v>
      </c>
    </row>
    <row r="19" spans="1:7" x14ac:dyDescent="0.2">
      <c r="A19" s="96" t="s">
        <v>28</v>
      </c>
      <c r="B19" s="97" t="s">
        <v>112</v>
      </c>
      <c r="C19" s="98" t="s">
        <v>22</v>
      </c>
      <c r="D19" s="97" t="s">
        <v>20</v>
      </c>
      <c r="E19" s="99">
        <f ca="1">_ЛРВ!F75</f>
        <v>32.86251</v>
      </c>
      <c r="F19" s="100">
        <v>0</v>
      </c>
      <c r="G19" s="100">
        <f ca="1">E19*F19</f>
        <v>0</v>
      </c>
    </row>
    <row r="20" spans="1:7" x14ac:dyDescent="0.2">
      <c r="A20" s="101"/>
      <c r="B20" s="102"/>
      <c r="C20" s="103" t="s">
        <v>113</v>
      </c>
      <c r="D20" s="104" t="s">
        <v>103</v>
      </c>
      <c r="E20" s="105"/>
      <c r="F20" s="105"/>
      <c r="G20" s="106">
        <f ca="1">SUM(G18:G19)</f>
        <v>1045344.3306597</v>
      </c>
    </row>
    <row r="21" spans="1:7" x14ac:dyDescent="0.2">
      <c r="A21" s="107"/>
      <c r="B21" s="96"/>
      <c r="C21" s="107"/>
      <c r="D21" s="108"/>
      <c r="E21" s="109"/>
      <c r="F21" s="110"/>
      <c r="G21" s="110"/>
    </row>
    <row r="22" spans="1:7" ht="14.25" x14ac:dyDescent="0.2">
      <c r="A22" s="93"/>
      <c r="B22" s="94"/>
      <c r="C22" s="95" t="s">
        <v>90</v>
      </c>
      <c r="D22" s="173"/>
      <c r="E22" s="173"/>
      <c r="F22" s="173"/>
      <c r="G22" s="173"/>
    </row>
    <row r="23" spans="1:7" x14ac:dyDescent="0.2">
      <c r="A23" s="96" t="s">
        <v>18</v>
      </c>
      <c r="B23" s="97" t="s">
        <v>114</v>
      </c>
      <c r="C23" s="98" t="s">
        <v>45</v>
      </c>
      <c r="D23" s="97" t="s">
        <v>23</v>
      </c>
      <c r="E23" s="96">
        <f ca="1">_ЛРВ!F77</f>
        <v>3.3641999999999999</v>
      </c>
      <c r="F23" s="100">
        <v>0</v>
      </c>
      <c r="G23" s="100">
        <f t="shared" ref="G23:G35" ca="1" si="0">E23*F23</f>
        <v>0</v>
      </c>
    </row>
    <row r="24" spans="1:7" x14ac:dyDescent="0.2">
      <c r="A24" s="96" t="s">
        <v>28</v>
      </c>
      <c r="B24" s="97" t="s">
        <v>115</v>
      </c>
      <c r="C24" s="98" t="s">
        <v>33</v>
      </c>
      <c r="D24" s="97" t="s">
        <v>23</v>
      </c>
      <c r="E24" s="96">
        <f ca="1">_ЛРВ!F78</f>
        <v>2.0514800000000002</v>
      </c>
      <c r="F24" s="100">
        <v>163562</v>
      </c>
      <c r="G24" s="100">
        <f t="shared" ca="1" si="0"/>
        <v>335544.17176000006</v>
      </c>
    </row>
    <row r="25" spans="1:7" x14ac:dyDescent="0.2">
      <c r="A25" s="96" t="s">
        <v>21</v>
      </c>
      <c r="B25" s="97" t="s">
        <v>116</v>
      </c>
      <c r="C25" s="98" t="s">
        <v>38</v>
      </c>
      <c r="D25" s="97" t="s">
        <v>23</v>
      </c>
      <c r="E25" s="96">
        <f ca="1">_ЛРВ!F79</f>
        <v>0.8728229999999999</v>
      </c>
      <c r="F25" s="100">
        <v>89933</v>
      </c>
      <c r="G25" s="100">
        <f t="shared" ca="1" si="0"/>
        <v>78495.590858999989</v>
      </c>
    </row>
    <row r="26" spans="1:7" x14ac:dyDescent="0.2">
      <c r="A26" s="96" t="s">
        <v>40</v>
      </c>
      <c r="B26" s="97" t="s">
        <v>117</v>
      </c>
      <c r="C26" s="98" t="s">
        <v>71</v>
      </c>
      <c r="D26" s="97" t="s">
        <v>23</v>
      </c>
      <c r="E26" s="96">
        <f ca="1">_ЛРВ!F80</f>
        <v>2.8719999999999999</v>
      </c>
      <c r="F26" s="100">
        <v>72437</v>
      </c>
      <c r="G26" s="100">
        <f t="shared" ca="1" si="0"/>
        <v>208039.06399999998</v>
      </c>
    </row>
    <row r="27" spans="1:7" x14ac:dyDescent="0.2">
      <c r="A27" s="96" t="s">
        <v>63</v>
      </c>
      <c r="B27" s="97" t="s">
        <v>118</v>
      </c>
      <c r="C27" s="98" t="s">
        <v>73</v>
      </c>
      <c r="D27" s="97" t="s">
        <v>23</v>
      </c>
      <c r="E27" s="96">
        <f ca="1">_ЛРВ!F81</f>
        <v>0.47000000000000003</v>
      </c>
      <c r="F27" s="100">
        <v>105272</v>
      </c>
      <c r="G27" s="100">
        <f t="shared" ca="1" si="0"/>
        <v>49477.840000000004</v>
      </c>
    </row>
    <row r="28" spans="1:7" x14ac:dyDescent="0.2">
      <c r="A28" s="96" t="s">
        <v>66</v>
      </c>
      <c r="B28" s="97" t="s">
        <v>119</v>
      </c>
      <c r="C28" s="98" t="s">
        <v>47</v>
      </c>
      <c r="D28" s="97" t="s">
        <v>23</v>
      </c>
      <c r="E28" s="96">
        <f ca="1">_ЛРВ!F82</f>
        <v>0.56069999999999998</v>
      </c>
      <c r="F28" s="100">
        <v>178</v>
      </c>
      <c r="G28" s="100">
        <f t="shared" ca="1" si="0"/>
        <v>99.804599999999994</v>
      </c>
    </row>
    <row r="29" spans="1:7" x14ac:dyDescent="0.2">
      <c r="A29" s="96" t="s">
        <v>78</v>
      </c>
      <c r="B29" s="97" t="s">
        <v>120</v>
      </c>
      <c r="C29" s="98" t="s">
        <v>75</v>
      </c>
      <c r="D29" s="97" t="s">
        <v>23</v>
      </c>
      <c r="E29" s="96">
        <f ca="1">_ЛРВ!F83</f>
        <v>5.9820000000000002</v>
      </c>
      <c r="F29" s="100">
        <v>162556</v>
      </c>
      <c r="G29" s="100">
        <f t="shared" ca="1" si="0"/>
        <v>972409.99200000009</v>
      </c>
    </row>
    <row r="30" spans="1:7" x14ac:dyDescent="0.2">
      <c r="A30" s="96" t="s">
        <v>79</v>
      </c>
      <c r="B30" s="97" t="s">
        <v>121</v>
      </c>
      <c r="C30" s="98" t="s">
        <v>49</v>
      </c>
      <c r="D30" s="97" t="s">
        <v>23</v>
      </c>
      <c r="E30" s="96">
        <f ca="1">_ЛРВ!F84</f>
        <v>1.5714999999999999</v>
      </c>
      <c r="F30" s="100">
        <v>97872</v>
      </c>
      <c r="G30" s="100">
        <f t="shared" ca="1" si="0"/>
        <v>153805.848</v>
      </c>
    </row>
    <row r="31" spans="1:7" x14ac:dyDescent="0.2">
      <c r="A31" s="96" t="s">
        <v>80</v>
      </c>
      <c r="B31" s="97" t="s">
        <v>122</v>
      </c>
      <c r="C31" s="98" t="s">
        <v>51</v>
      </c>
      <c r="D31" s="97" t="s">
        <v>23</v>
      </c>
      <c r="E31" s="96">
        <f ca="1">_ЛРВ!F85</f>
        <v>0.28034999999999999</v>
      </c>
      <c r="F31" s="100">
        <v>36000</v>
      </c>
      <c r="G31" s="100">
        <f t="shared" ca="1" si="0"/>
        <v>10092.6</v>
      </c>
    </row>
    <row r="32" spans="1:7" x14ac:dyDescent="0.2">
      <c r="A32" s="96" t="s">
        <v>81</v>
      </c>
      <c r="B32" s="97" t="s">
        <v>123</v>
      </c>
      <c r="C32" s="98" t="s">
        <v>53</v>
      </c>
      <c r="D32" s="97" t="s">
        <v>23</v>
      </c>
      <c r="E32" s="96">
        <f ca="1">_ЛРВ!F86</f>
        <v>3.3641999999999999</v>
      </c>
      <c r="F32" s="100">
        <v>216936</v>
      </c>
      <c r="G32" s="100">
        <f t="shared" ca="1" si="0"/>
        <v>729816.09120000002</v>
      </c>
    </row>
    <row r="33" spans="1:7" ht="25.5" x14ac:dyDescent="0.2">
      <c r="A33" s="96" t="s">
        <v>82</v>
      </c>
      <c r="B33" s="97" t="s">
        <v>124</v>
      </c>
      <c r="C33" s="98" t="s">
        <v>55</v>
      </c>
      <c r="D33" s="97" t="s">
        <v>23</v>
      </c>
      <c r="E33" s="96">
        <f ca="1">_ЛРВ!F87</f>
        <v>5.7565200000000001</v>
      </c>
      <c r="F33" s="100">
        <v>85750</v>
      </c>
      <c r="G33" s="100">
        <f t="shared" ca="1" si="0"/>
        <v>493621.59</v>
      </c>
    </row>
    <row r="34" spans="1:7" ht="25.5" x14ac:dyDescent="0.2">
      <c r="A34" s="96" t="s">
        <v>83</v>
      </c>
      <c r="B34" s="97" t="s">
        <v>125</v>
      </c>
      <c r="C34" s="98" t="s">
        <v>57</v>
      </c>
      <c r="D34" s="97" t="s">
        <v>23</v>
      </c>
      <c r="E34" s="96">
        <f ca="1">_ЛРВ!F88</f>
        <v>2.56053</v>
      </c>
      <c r="F34" s="100">
        <v>96857</v>
      </c>
      <c r="G34" s="100">
        <f t="shared" ca="1" si="0"/>
        <v>248005.25420999998</v>
      </c>
    </row>
    <row r="35" spans="1:7" ht="25.5" x14ac:dyDescent="0.2">
      <c r="A35" s="96" t="s">
        <v>84</v>
      </c>
      <c r="B35" s="97" t="s">
        <v>126</v>
      </c>
      <c r="C35" s="98" t="s">
        <v>59</v>
      </c>
      <c r="D35" s="97" t="s">
        <v>23</v>
      </c>
      <c r="E35" s="96">
        <f ca="1">_ЛРВ!F89</f>
        <v>2.8969499999999999</v>
      </c>
      <c r="F35" s="100">
        <v>96857</v>
      </c>
      <c r="G35" s="100">
        <f t="shared" ca="1" si="0"/>
        <v>280589.88614999998</v>
      </c>
    </row>
    <row r="36" spans="1:7" x14ac:dyDescent="0.2">
      <c r="A36" s="101"/>
      <c r="B36" s="102"/>
      <c r="C36" s="103" t="s">
        <v>127</v>
      </c>
      <c r="D36" s="104" t="s">
        <v>103</v>
      </c>
      <c r="E36" s="105"/>
      <c r="F36" s="105"/>
      <c r="G36" s="106">
        <f ca="1">SUM(G23:G35)</f>
        <v>3559997.732779</v>
      </c>
    </row>
    <row r="37" spans="1:7" x14ac:dyDescent="0.2">
      <c r="A37" s="107"/>
      <c r="B37" s="96"/>
      <c r="C37" s="107"/>
      <c r="D37" s="108"/>
      <c r="E37" s="109"/>
      <c r="F37" s="110"/>
      <c r="G37" s="110"/>
    </row>
    <row r="38" spans="1:7" ht="14.25" x14ac:dyDescent="0.2">
      <c r="A38" s="93"/>
      <c r="B38" s="94"/>
      <c r="C38" s="95" t="s">
        <v>128</v>
      </c>
      <c r="D38" s="173"/>
      <c r="E38" s="173"/>
      <c r="F38" s="173"/>
      <c r="G38" s="173"/>
    </row>
    <row r="39" spans="1:7" x14ac:dyDescent="0.2">
      <c r="A39" s="96" t="s">
        <v>18</v>
      </c>
      <c r="B39" s="97" t="s">
        <v>129</v>
      </c>
      <c r="C39" s="98" t="s">
        <v>25</v>
      </c>
      <c r="D39" s="97" t="s">
        <v>26</v>
      </c>
      <c r="E39" s="99">
        <f ca="1">_ЛРВ!F91</f>
        <v>225.81258</v>
      </c>
      <c r="F39" s="100">
        <v>470000</v>
      </c>
      <c r="G39" s="100">
        <f t="shared" ref="G39:G43" ca="1" si="1">E39*F39</f>
        <v>106131912.59999999</v>
      </c>
    </row>
    <row r="40" spans="1:7" x14ac:dyDescent="0.2">
      <c r="A40" s="96" t="s">
        <v>28</v>
      </c>
      <c r="B40" s="97" t="s">
        <v>130</v>
      </c>
      <c r="C40" s="98" t="s">
        <v>61</v>
      </c>
      <c r="D40" s="97" t="s">
        <v>62</v>
      </c>
      <c r="E40" s="99">
        <f ca="1">_ЛРВ!F92</f>
        <v>6.5821000000000005</v>
      </c>
      <c r="F40" s="100">
        <v>500</v>
      </c>
      <c r="G40" s="100">
        <f t="shared" ca="1" si="1"/>
        <v>3291.05</v>
      </c>
    </row>
    <row r="41" spans="1:7" x14ac:dyDescent="0.2">
      <c r="A41" s="96" t="s">
        <v>21</v>
      </c>
      <c r="B41" s="97" t="s">
        <v>235</v>
      </c>
      <c r="C41" s="98" t="s">
        <v>217</v>
      </c>
      <c r="D41" s="97" t="s">
        <v>62</v>
      </c>
      <c r="E41" s="99">
        <f ca="1">_ЛРВ!F93</f>
        <v>61</v>
      </c>
      <c r="F41" s="100">
        <v>35000</v>
      </c>
      <c r="G41" s="100">
        <f t="shared" ca="1" si="1"/>
        <v>2135000</v>
      </c>
    </row>
    <row r="42" spans="1:7" x14ac:dyDescent="0.2">
      <c r="A42" s="96" t="s">
        <v>40</v>
      </c>
      <c r="B42" s="97" t="s">
        <v>131</v>
      </c>
      <c r="C42" s="98" t="s">
        <v>236</v>
      </c>
      <c r="D42" s="97" t="s">
        <v>26</v>
      </c>
      <c r="E42" s="99">
        <f ca="1">_ЛРВ!F94</f>
        <v>0.98795340000000009</v>
      </c>
      <c r="F42" s="100">
        <v>3500000</v>
      </c>
      <c r="G42" s="100">
        <f t="shared" ca="1" si="1"/>
        <v>3457836.9000000004</v>
      </c>
    </row>
    <row r="43" spans="1:7" x14ac:dyDescent="0.2">
      <c r="A43" s="96" t="s">
        <v>63</v>
      </c>
      <c r="B43" s="97" t="s">
        <v>132</v>
      </c>
      <c r="C43" s="98" t="s">
        <v>77</v>
      </c>
      <c r="D43" s="97" t="s">
        <v>62</v>
      </c>
      <c r="E43" s="99">
        <f ca="1">_ЛРВ!F95</f>
        <v>25.200000000000003</v>
      </c>
      <c r="F43" s="100">
        <v>60000</v>
      </c>
      <c r="G43" s="100">
        <f t="shared" ca="1" si="1"/>
        <v>1512000.0000000002</v>
      </c>
    </row>
    <row r="44" spans="1:7" x14ac:dyDescent="0.2">
      <c r="A44" s="101"/>
      <c r="B44" s="102"/>
      <c r="C44" s="103" t="s">
        <v>133</v>
      </c>
      <c r="D44" s="104" t="s">
        <v>103</v>
      </c>
      <c r="E44" s="105"/>
      <c r="F44" s="105"/>
      <c r="G44" s="106">
        <f ca="1">SUM(G39:G43)</f>
        <v>113240040.55</v>
      </c>
    </row>
    <row r="45" spans="1:7" x14ac:dyDescent="0.2">
      <c r="A45" s="107"/>
      <c r="B45" s="96"/>
      <c r="C45" s="107"/>
      <c r="D45" s="108"/>
      <c r="E45" s="109"/>
      <c r="F45" s="110"/>
      <c r="G45" s="110"/>
    </row>
    <row r="46" spans="1:7" ht="14.25" x14ac:dyDescent="0.2">
      <c r="A46" s="93"/>
      <c r="B46" s="94"/>
      <c r="C46" s="95" t="s">
        <v>92</v>
      </c>
      <c r="D46" s="173"/>
      <c r="E46" s="173"/>
      <c r="F46" s="173"/>
      <c r="G46" s="173"/>
    </row>
    <row r="47" spans="1:7" ht="25.5" x14ac:dyDescent="0.2">
      <c r="A47" s="96">
        <v>1</v>
      </c>
      <c r="B47" s="97"/>
      <c r="C47" s="98" t="str">
        <f>_ЛРВ!C97</f>
        <v>ПЕРЕВОЗКА ЩЕБЕНЬ АВТОМОБИЛЯМИ-САМОСВАЛАМИ ИЗ К-Р. РАССТОЯНИЕ 6 КМ</v>
      </c>
      <c r="D47" s="97" t="s">
        <v>26</v>
      </c>
      <c r="E47" s="99">
        <f>_ЛРВ!F97</f>
        <v>37.800000000000004</v>
      </c>
      <c r="F47" s="100">
        <f>6*1500</f>
        <v>9000</v>
      </c>
      <c r="G47" s="100">
        <f t="shared" ref="G47:G49" si="2">E47*F47</f>
        <v>340200.00000000006</v>
      </c>
    </row>
    <row r="48" spans="1:7" x14ac:dyDescent="0.2">
      <c r="A48" s="96">
        <v>2</v>
      </c>
      <c r="B48" s="97"/>
      <c r="C48" s="98" t="str">
        <f>_ЛРВ!C98</f>
        <v>ПЕРЕВОЗКА ГПС АВТОМОБИЛЯМИ-САМОСВАЛАМИ ИЗ К-Р. РАССТОЯНИЕ 6 КМ</v>
      </c>
      <c r="D48" s="97" t="s">
        <v>26</v>
      </c>
      <c r="E48" s="99">
        <f>_ЛРВ!F98</f>
        <v>106.75</v>
      </c>
      <c r="F48" s="100">
        <f>6*1500</f>
        <v>9000</v>
      </c>
      <c r="G48" s="100">
        <f t="shared" ref="G48" si="3">E48*F48</f>
        <v>960750</v>
      </c>
    </row>
    <row r="49" spans="1:7" ht="25.5" x14ac:dyDescent="0.2">
      <c r="A49" s="96">
        <v>3</v>
      </c>
      <c r="B49" s="97"/>
      <c r="C49" s="98" t="str">
        <f>_ЛРВ!C99</f>
        <v>ПЕРЕВОЗКА А/БЕТОНА АВТОМОБИЛЯМИ-САМОСВАЛАМИ ИЗ АБЗ РАССТОЯНИЕ 60 КМ</v>
      </c>
      <c r="D49" s="97" t="s">
        <v>26</v>
      </c>
      <c r="E49" s="99">
        <f>_ЛРВ!F99</f>
        <v>225.81258</v>
      </c>
      <c r="F49" s="100">
        <f>55*1200</f>
        <v>66000</v>
      </c>
      <c r="G49" s="100">
        <f t="shared" si="2"/>
        <v>14903630.279999999</v>
      </c>
    </row>
    <row r="50" spans="1:7" x14ac:dyDescent="0.2">
      <c r="A50" s="101"/>
      <c r="B50" s="102"/>
      <c r="C50" s="103" t="s">
        <v>134</v>
      </c>
      <c r="D50" s="104" t="s">
        <v>103</v>
      </c>
      <c r="E50" s="139"/>
      <c r="F50" s="105"/>
      <c r="G50" s="106">
        <f>SUM(G47:G49)</f>
        <v>16204580.279999999</v>
      </c>
    </row>
    <row r="51" spans="1:7" x14ac:dyDescent="0.2">
      <c r="A51" s="107"/>
      <c r="B51" s="96"/>
      <c r="C51" s="107"/>
      <c r="D51" s="108"/>
      <c r="E51" s="109"/>
      <c r="F51" s="110"/>
      <c r="G51" s="110"/>
    </row>
    <row r="52" spans="1:7" x14ac:dyDescent="0.2">
      <c r="A52" s="101"/>
      <c r="B52" s="102"/>
      <c r="C52" s="103" t="s">
        <v>135</v>
      </c>
      <c r="D52" s="104" t="s">
        <v>103</v>
      </c>
      <c r="E52" s="105"/>
      <c r="F52" s="105"/>
      <c r="G52" s="106">
        <f ca="1">G50+G44+G36+G20</f>
        <v>134049962.8934387</v>
      </c>
    </row>
    <row r="53" spans="1:7" x14ac:dyDescent="0.2">
      <c r="A53" s="1"/>
      <c r="B53" s="2"/>
      <c r="C53" s="2"/>
      <c r="D53" s="2"/>
      <c r="E53" s="2"/>
      <c r="F53" s="2"/>
      <c r="G53" s="2"/>
    </row>
    <row r="54" spans="1:7" x14ac:dyDescent="0.2">
      <c r="A54" s="28"/>
      <c r="B54" s="171" t="s">
        <v>93</v>
      </c>
      <c r="C54" s="171"/>
      <c r="D54" s="171"/>
      <c r="E54" s="171"/>
      <c r="F54" s="171"/>
      <c r="G54" s="171"/>
    </row>
    <row r="55" spans="1:7" x14ac:dyDescent="0.2">
      <c r="A55" s="1"/>
      <c r="B55" s="2"/>
      <c r="C55" s="2"/>
      <c r="D55" s="2"/>
      <c r="E55" s="2"/>
      <c r="F55" s="2"/>
      <c r="G55" s="2"/>
    </row>
    <row r="56" spans="1:7" x14ac:dyDescent="0.2">
      <c r="A56" s="28"/>
      <c r="B56" s="171" t="s">
        <v>94</v>
      </c>
      <c r="C56" s="171"/>
      <c r="D56" s="171"/>
      <c r="E56" s="171"/>
      <c r="F56" s="171"/>
      <c r="G56" s="171"/>
    </row>
  </sheetData>
  <mergeCells count="24">
    <mergeCell ref="B56:C56"/>
    <mergeCell ref="D56:G56"/>
    <mergeCell ref="A16:G16"/>
    <mergeCell ref="D17:G17"/>
    <mergeCell ref="D22:G22"/>
    <mergeCell ref="D38:G38"/>
    <mergeCell ref="D46:G46"/>
    <mergeCell ref="B54:C54"/>
    <mergeCell ref="D54:G54"/>
    <mergeCell ref="C9:F9"/>
    <mergeCell ref="C10:F10"/>
    <mergeCell ref="A12:F12"/>
    <mergeCell ref="A13:A14"/>
    <mergeCell ref="B13:B14"/>
    <mergeCell ref="C13:C14"/>
    <mergeCell ref="D13:D14"/>
    <mergeCell ref="E13:E14"/>
    <mergeCell ref="F13:G13"/>
    <mergeCell ref="C8:F8"/>
    <mergeCell ref="F1:G1"/>
    <mergeCell ref="C2:F2"/>
    <mergeCell ref="E3:G3"/>
    <mergeCell ref="D5:G5"/>
    <mergeCell ref="C6:D6"/>
  </mergeCells>
  <pageMargins left="0.51181102362204722" right="0.31496062992125984" top="0.74803149606299213" bottom="0.74803149606299213" header="0.31496062992125984" footer="0.31496062992125984"/>
  <pageSetup paperSize="9" scale="6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view="pageBreakPreview" zoomScaleNormal="100" zoomScaleSheetLayoutView="100" workbookViewId="0">
      <selection activeCell="C25" sqref="C25"/>
    </sheetView>
  </sheetViews>
  <sheetFormatPr defaultColWidth="10.33203125" defaultRowHeight="12.75" x14ac:dyDescent="0.2"/>
  <cols>
    <col min="1" max="1" width="5.6640625" style="58" customWidth="1"/>
    <col min="2" max="2" width="79.1640625" style="33" customWidth="1"/>
    <col min="3" max="3" width="14.33203125" style="58" customWidth="1"/>
    <col min="4" max="4" width="11.6640625" style="58" customWidth="1"/>
    <col min="5" max="5" width="10.33203125" style="33" customWidth="1"/>
    <col min="6" max="6" width="11.6640625" style="33" bestFit="1" customWidth="1"/>
    <col min="7" max="256" width="10.33203125" style="33"/>
    <col min="257" max="257" width="5.6640625" style="33" customWidth="1"/>
    <col min="258" max="258" width="79.1640625" style="33" customWidth="1"/>
    <col min="259" max="259" width="14.33203125" style="33" customWidth="1"/>
    <col min="260" max="260" width="11.6640625" style="33" customWidth="1"/>
    <col min="261" max="261" width="10.33203125" style="33" customWidth="1"/>
    <col min="262" max="262" width="11.6640625" style="33" bestFit="1" customWidth="1"/>
    <col min="263" max="512" width="10.33203125" style="33"/>
    <col min="513" max="513" width="5.6640625" style="33" customWidth="1"/>
    <col min="514" max="514" width="79.1640625" style="33" customWidth="1"/>
    <col min="515" max="515" width="14.33203125" style="33" customWidth="1"/>
    <col min="516" max="516" width="11.6640625" style="33" customWidth="1"/>
    <col min="517" max="517" width="10.33203125" style="33" customWidth="1"/>
    <col min="518" max="518" width="11.6640625" style="33" bestFit="1" customWidth="1"/>
    <col min="519" max="768" width="10.33203125" style="33"/>
    <col min="769" max="769" width="5.6640625" style="33" customWidth="1"/>
    <col min="770" max="770" width="79.1640625" style="33" customWidth="1"/>
    <col min="771" max="771" width="14.33203125" style="33" customWidth="1"/>
    <col min="772" max="772" width="11.6640625" style="33" customWidth="1"/>
    <col min="773" max="773" width="10.33203125" style="33" customWidth="1"/>
    <col min="774" max="774" width="11.6640625" style="33" bestFit="1" customWidth="1"/>
    <col min="775" max="1024" width="10.33203125" style="33"/>
    <col min="1025" max="1025" width="5.6640625" style="33" customWidth="1"/>
    <col min="1026" max="1026" width="79.1640625" style="33" customWidth="1"/>
    <col min="1027" max="1027" width="14.33203125" style="33" customWidth="1"/>
    <col min="1028" max="1028" width="11.6640625" style="33" customWidth="1"/>
    <col min="1029" max="1029" width="10.33203125" style="33" customWidth="1"/>
    <col min="1030" max="1030" width="11.6640625" style="33" bestFit="1" customWidth="1"/>
    <col min="1031" max="1280" width="10.33203125" style="33"/>
    <col min="1281" max="1281" width="5.6640625" style="33" customWidth="1"/>
    <col min="1282" max="1282" width="79.1640625" style="33" customWidth="1"/>
    <col min="1283" max="1283" width="14.33203125" style="33" customWidth="1"/>
    <col min="1284" max="1284" width="11.6640625" style="33" customWidth="1"/>
    <col min="1285" max="1285" width="10.33203125" style="33" customWidth="1"/>
    <col min="1286" max="1286" width="11.6640625" style="33" bestFit="1" customWidth="1"/>
    <col min="1287" max="1536" width="10.33203125" style="33"/>
    <col min="1537" max="1537" width="5.6640625" style="33" customWidth="1"/>
    <col min="1538" max="1538" width="79.1640625" style="33" customWidth="1"/>
    <col min="1539" max="1539" width="14.33203125" style="33" customWidth="1"/>
    <col min="1540" max="1540" width="11.6640625" style="33" customWidth="1"/>
    <col min="1541" max="1541" width="10.33203125" style="33" customWidth="1"/>
    <col min="1542" max="1542" width="11.6640625" style="33" bestFit="1" customWidth="1"/>
    <col min="1543" max="1792" width="10.33203125" style="33"/>
    <col min="1793" max="1793" width="5.6640625" style="33" customWidth="1"/>
    <col min="1794" max="1794" width="79.1640625" style="33" customWidth="1"/>
    <col min="1795" max="1795" width="14.33203125" style="33" customWidth="1"/>
    <col min="1796" max="1796" width="11.6640625" style="33" customWidth="1"/>
    <col min="1797" max="1797" width="10.33203125" style="33" customWidth="1"/>
    <col min="1798" max="1798" width="11.6640625" style="33" bestFit="1" customWidth="1"/>
    <col min="1799" max="2048" width="10.33203125" style="33"/>
    <col min="2049" max="2049" width="5.6640625" style="33" customWidth="1"/>
    <col min="2050" max="2050" width="79.1640625" style="33" customWidth="1"/>
    <col min="2051" max="2051" width="14.33203125" style="33" customWidth="1"/>
    <col min="2052" max="2052" width="11.6640625" style="33" customWidth="1"/>
    <col min="2053" max="2053" width="10.33203125" style="33" customWidth="1"/>
    <col min="2054" max="2054" width="11.6640625" style="33" bestFit="1" customWidth="1"/>
    <col min="2055" max="2304" width="10.33203125" style="33"/>
    <col min="2305" max="2305" width="5.6640625" style="33" customWidth="1"/>
    <col min="2306" max="2306" width="79.1640625" style="33" customWidth="1"/>
    <col min="2307" max="2307" width="14.33203125" style="33" customWidth="1"/>
    <col min="2308" max="2308" width="11.6640625" style="33" customWidth="1"/>
    <col min="2309" max="2309" width="10.33203125" style="33" customWidth="1"/>
    <col min="2310" max="2310" width="11.6640625" style="33" bestFit="1" customWidth="1"/>
    <col min="2311" max="2560" width="10.33203125" style="33"/>
    <col min="2561" max="2561" width="5.6640625" style="33" customWidth="1"/>
    <col min="2562" max="2562" width="79.1640625" style="33" customWidth="1"/>
    <col min="2563" max="2563" width="14.33203125" style="33" customWidth="1"/>
    <col min="2564" max="2564" width="11.6640625" style="33" customWidth="1"/>
    <col min="2565" max="2565" width="10.33203125" style="33" customWidth="1"/>
    <col min="2566" max="2566" width="11.6640625" style="33" bestFit="1" customWidth="1"/>
    <col min="2567" max="2816" width="10.33203125" style="33"/>
    <col min="2817" max="2817" width="5.6640625" style="33" customWidth="1"/>
    <col min="2818" max="2818" width="79.1640625" style="33" customWidth="1"/>
    <col min="2819" max="2819" width="14.33203125" style="33" customWidth="1"/>
    <col min="2820" max="2820" width="11.6640625" style="33" customWidth="1"/>
    <col min="2821" max="2821" width="10.33203125" style="33" customWidth="1"/>
    <col min="2822" max="2822" width="11.6640625" style="33" bestFit="1" customWidth="1"/>
    <col min="2823" max="3072" width="10.33203125" style="33"/>
    <col min="3073" max="3073" width="5.6640625" style="33" customWidth="1"/>
    <col min="3074" max="3074" width="79.1640625" style="33" customWidth="1"/>
    <col min="3075" max="3075" width="14.33203125" style="33" customWidth="1"/>
    <col min="3076" max="3076" width="11.6640625" style="33" customWidth="1"/>
    <col min="3077" max="3077" width="10.33203125" style="33" customWidth="1"/>
    <col min="3078" max="3078" width="11.6640625" style="33" bestFit="1" customWidth="1"/>
    <col min="3079" max="3328" width="10.33203125" style="33"/>
    <col min="3329" max="3329" width="5.6640625" style="33" customWidth="1"/>
    <col min="3330" max="3330" width="79.1640625" style="33" customWidth="1"/>
    <col min="3331" max="3331" width="14.33203125" style="33" customWidth="1"/>
    <col min="3332" max="3332" width="11.6640625" style="33" customWidth="1"/>
    <col min="3333" max="3333" width="10.33203125" style="33" customWidth="1"/>
    <col min="3334" max="3334" width="11.6640625" style="33" bestFit="1" customWidth="1"/>
    <col min="3335" max="3584" width="10.33203125" style="33"/>
    <col min="3585" max="3585" width="5.6640625" style="33" customWidth="1"/>
    <col min="3586" max="3586" width="79.1640625" style="33" customWidth="1"/>
    <col min="3587" max="3587" width="14.33203125" style="33" customWidth="1"/>
    <col min="3588" max="3588" width="11.6640625" style="33" customWidth="1"/>
    <col min="3589" max="3589" width="10.33203125" style="33" customWidth="1"/>
    <col min="3590" max="3590" width="11.6640625" style="33" bestFit="1" customWidth="1"/>
    <col min="3591" max="3840" width="10.33203125" style="33"/>
    <col min="3841" max="3841" width="5.6640625" style="33" customWidth="1"/>
    <col min="3842" max="3842" width="79.1640625" style="33" customWidth="1"/>
    <col min="3843" max="3843" width="14.33203125" style="33" customWidth="1"/>
    <col min="3844" max="3844" width="11.6640625" style="33" customWidth="1"/>
    <col min="3845" max="3845" width="10.33203125" style="33" customWidth="1"/>
    <col min="3846" max="3846" width="11.6640625" style="33" bestFit="1" customWidth="1"/>
    <col min="3847" max="4096" width="10.33203125" style="33"/>
    <col min="4097" max="4097" width="5.6640625" style="33" customWidth="1"/>
    <col min="4098" max="4098" width="79.1640625" style="33" customWidth="1"/>
    <col min="4099" max="4099" width="14.33203125" style="33" customWidth="1"/>
    <col min="4100" max="4100" width="11.6640625" style="33" customWidth="1"/>
    <col min="4101" max="4101" width="10.33203125" style="33" customWidth="1"/>
    <col min="4102" max="4102" width="11.6640625" style="33" bestFit="1" customWidth="1"/>
    <col min="4103" max="4352" width="10.33203125" style="33"/>
    <col min="4353" max="4353" width="5.6640625" style="33" customWidth="1"/>
    <col min="4354" max="4354" width="79.1640625" style="33" customWidth="1"/>
    <col min="4355" max="4355" width="14.33203125" style="33" customWidth="1"/>
    <col min="4356" max="4356" width="11.6640625" style="33" customWidth="1"/>
    <col min="4357" max="4357" width="10.33203125" style="33" customWidth="1"/>
    <col min="4358" max="4358" width="11.6640625" style="33" bestFit="1" customWidth="1"/>
    <col min="4359" max="4608" width="10.33203125" style="33"/>
    <col min="4609" max="4609" width="5.6640625" style="33" customWidth="1"/>
    <col min="4610" max="4610" width="79.1640625" style="33" customWidth="1"/>
    <col min="4611" max="4611" width="14.33203125" style="33" customWidth="1"/>
    <col min="4612" max="4612" width="11.6640625" style="33" customWidth="1"/>
    <col min="4613" max="4613" width="10.33203125" style="33" customWidth="1"/>
    <col min="4614" max="4614" width="11.6640625" style="33" bestFit="1" customWidth="1"/>
    <col min="4615" max="4864" width="10.33203125" style="33"/>
    <col min="4865" max="4865" width="5.6640625" style="33" customWidth="1"/>
    <col min="4866" max="4866" width="79.1640625" style="33" customWidth="1"/>
    <col min="4867" max="4867" width="14.33203125" style="33" customWidth="1"/>
    <col min="4868" max="4868" width="11.6640625" style="33" customWidth="1"/>
    <col min="4869" max="4869" width="10.33203125" style="33" customWidth="1"/>
    <col min="4870" max="4870" width="11.6640625" style="33" bestFit="1" customWidth="1"/>
    <col min="4871" max="5120" width="10.33203125" style="33"/>
    <col min="5121" max="5121" width="5.6640625" style="33" customWidth="1"/>
    <col min="5122" max="5122" width="79.1640625" style="33" customWidth="1"/>
    <col min="5123" max="5123" width="14.33203125" style="33" customWidth="1"/>
    <col min="5124" max="5124" width="11.6640625" style="33" customWidth="1"/>
    <col min="5125" max="5125" width="10.33203125" style="33" customWidth="1"/>
    <col min="5126" max="5126" width="11.6640625" style="33" bestFit="1" customWidth="1"/>
    <col min="5127" max="5376" width="10.33203125" style="33"/>
    <col min="5377" max="5377" width="5.6640625" style="33" customWidth="1"/>
    <col min="5378" max="5378" width="79.1640625" style="33" customWidth="1"/>
    <col min="5379" max="5379" width="14.33203125" style="33" customWidth="1"/>
    <col min="5380" max="5380" width="11.6640625" style="33" customWidth="1"/>
    <col min="5381" max="5381" width="10.33203125" style="33" customWidth="1"/>
    <col min="5382" max="5382" width="11.6640625" style="33" bestFit="1" customWidth="1"/>
    <col min="5383" max="5632" width="10.33203125" style="33"/>
    <col min="5633" max="5633" width="5.6640625" style="33" customWidth="1"/>
    <col min="5634" max="5634" width="79.1640625" style="33" customWidth="1"/>
    <col min="5635" max="5635" width="14.33203125" style="33" customWidth="1"/>
    <col min="5636" max="5636" width="11.6640625" style="33" customWidth="1"/>
    <col min="5637" max="5637" width="10.33203125" style="33" customWidth="1"/>
    <col min="5638" max="5638" width="11.6640625" style="33" bestFit="1" customWidth="1"/>
    <col min="5639" max="5888" width="10.33203125" style="33"/>
    <col min="5889" max="5889" width="5.6640625" style="33" customWidth="1"/>
    <col min="5890" max="5890" width="79.1640625" style="33" customWidth="1"/>
    <col min="5891" max="5891" width="14.33203125" style="33" customWidth="1"/>
    <col min="5892" max="5892" width="11.6640625" style="33" customWidth="1"/>
    <col min="5893" max="5893" width="10.33203125" style="33" customWidth="1"/>
    <col min="5894" max="5894" width="11.6640625" style="33" bestFit="1" customWidth="1"/>
    <col min="5895" max="6144" width="10.33203125" style="33"/>
    <col min="6145" max="6145" width="5.6640625" style="33" customWidth="1"/>
    <col min="6146" max="6146" width="79.1640625" style="33" customWidth="1"/>
    <col min="6147" max="6147" width="14.33203125" style="33" customWidth="1"/>
    <col min="6148" max="6148" width="11.6640625" style="33" customWidth="1"/>
    <col min="6149" max="6149" width="10.33203125" style="33" customWidth="1"/>
    <col min="6150" max="6150" width="11.6640625" style="33" bestFit="1" customWidth="1"/>
    <col min="6151" max="6400" width="10.33203125" style="33"/>
    <col min="6401" max="6401" width="5.6640625" style="33" customWidth="1"/>
    <col min="6402" max="6402" width="79.1640625" style="33" customWidth="1"/>
    <col min="6403" max="6403" width="14.33203125" style="33" customWidth="1"/>
    <col min="6404" max="6404" width="11.6640625" style="33" customWidth="1"/>
    <col min="6405" max="6405" width="10.33203125" style="33" customWidth="1"/>
    <col min="6406" max="6406" width="11.6640625" style="33" bestFit="1" customWidth="1"/>
    <col min="6407" max="6656" width="10.33203125" style="33"/>
    <col min="6657" max="6657" width="5.6640625" style="33" customWidth="1"/>
    <col min="6658" max="6658" width="79.1640625" style="33" customWidth="1"/>
    <col min="6659" max="6659" width="14.33203125" style="33" customWidth="1"/>
    <col min="6660" max="6660" width="11.6640625" style="33" customWidth="1"/>
    <col min="6661" max="6661" width="10.33203125" style="33" customWidth="1"/>
    <col min="6662" max="6662" width="11.6640625" style="33" bestFit="1" customWidth="1"/>
    <col min="6663" max="6912" width="10.33203125" style="33"/>
    <col min="6913" max="6913" width="5.6640625" style="33" customWidth="1"/>
    <col min="6914" max="6914" width="79.1640625" style="33" customWidth="1"/>
    <col min="6915" max="6915" width="14.33203125" style="33" customWidth="1"/>
    <col min="6916" max="6916" width="11.6640625" style="33" customWidth="1"/>
    <col min="6917" max="6917" width="10.33203125" style="33" customWidth="1"/>
    <col min="6918" max="6918" width="11.6640625" style="33" bestFit="1" customWidth="1"/>
    <col min="6919" max="7168" width="10.33203125" style="33"/>
    <col min="7169" max="7169" width="5.6640625" style="33" customWidth="1"/>
    <col min="7170" max="7170" width="79.1640625" style="33" customWidth="1"/>
    <col min="7171" max="7171" width="14.33203125" style="33" customWidth="1"/>
    <col min="7172" max="7172" width="11.6640625" style="33" customWidth="1"/>
    <col min="7173" max="7173" width="10.33203125" style="33" customWidth="1"/>
    <col min="7174" max="7174" width="11.6640625" style="33" bestFit="1" customWidth="1"/>
    <col min="7175" max="7424" width="10.33203125" style="33"/>
    <col min="7425" max="7425" width="5.6640625" style="33" customWidth="1"/>
    <col min="7426" max="7426" width="79.1640625" style="33" customWidth="1"/>
    <col min="7427" max="7427" width="14.33203125" style="33" customWidth="1"/>
    <col min="7428" max="7428" width="11.6640625" style="33" customWidth="1"/>
    <col min="7429" max="7429" width="10.33203125" style="33" customWidth="1"/>
    <col min="7430" max="7430" width="11.6640625" style="33" bestFit="1" customWidth="1"/>
    <col min="7431" max="7680" width="10.33203125" style="33"/>
    <col min="7681" max="7681" width="5.6640625" style="33" customWidth="1"/>
    <col min="7682" max="7682" width="79.1640625" style="33" customWidth="1"/>
    <col min="7683" max="7683" width="14.33203125" style="33" customWidth="1"/>
    <col min="7684" max="7684" width="11.6640625" style="33" customWidth="1"/>
    <col min="7685" max="7685" width="10.33203125" style="33" customWidth="1"/>
    <col min="7686" max="7686" width="11.6640625" style="33" bestFit="1" customWidth="1"/>
    <col min="7687" max="7936" width="10.33203125" style="33"/>
    <col min="7937" max="7937" width="5.6640625" style="33" customWidth="1"/>
    <col min="7938" max="7938" width="79.1640625" style="33" customWidth="1"/>
    <col min="7939" max="7939" width="14.33203125" style="33" customWidth="1"/>
    <col min="7940" max="7940" width="11.6640625" style="33" customWidth="1"/>
    <col min="7941" max="7941" width="10.33203125" style="33" customWidth="1"/>
    <col min="7942" max="7942" width="11.6640625" style="33" bestFit="1" customWidth="1"/>
    <col min="7943" max="8192" width="10.33203125" style="33"/>
    <col min="8193" max="8193" width="5.6640625" style="33" customWidth="1"/>
    <col min="8194" max="8194" width="79.1640625" style="33" customWidth="1"/>
    <col min="8195" max="8195" width="14.33203125" style="33" customWidth="1"/>
    <col min="8196" max="8196" width="11.6640625" style="33" customWidth="1"/>
    <col min="8197" max="8197" width="10.33203125" style="33" customWidth="1"/>
    <col min="8198" max="8198" width="11.6640625" style="33" bestFit="1" customWidth="1"/>
    <col min="8199" max="8448" width="10.33203125" style="33"/>
    <col min="8449" max="8449" width="5.6640625" style="33" customWidth="1"/>
    <col min="8450" max="8450" width="79.1640625" style="33" customWidth="1"/>
    <col min="8451" max="8451" width="14.33203125" style="33" customWidth="1"/>
    <col min="8452" max="8452" width="11.6640625" style="33" customWidth="1"/>
    <col min="8453" max="8453" width="10.33203125" style="33" customWidth="1"/>
    <col min="8454" max="8454" width="11.6640625" style="33" bestFit="1" customWidth="1"/>
    <col min="8455" max="8704" width="10.33203125" style="33"/>
    <col min="8705" max="8705" width="5.6640625" style="33" customWidth="1"/>
    <col min="8706" max="8706" width="79.1640625" style="33" customWidth="1"/>
    <col min="8707" max="8707" width="14.33203125" style="33" customWidth="1"/>
    <col min="8708" max="8708" width="11.6640625" style="33" customWidth="1"/>
    <col min="8709" max="8709" width="10.33203125" style="33" customWidth="1"/>
    <col min="8710" max="8710" width="11.6640625" style="33" bestFit="1" customWidth="1"/>
    <col min="8711" max="8960" width="10.33203125" style="33"/>
    <col min="8961" max="8961" width="5.6640625" style="33" customWidth="1"/>
    <col min="8962" max="8962" width="79.1640625" style="33" customWidth="1"/>
    <col min="8963" max="8963" width="14.33203125" style="33" customWidth="1"/>
    <col min="8964" max="8964" width="11.6640625" style="33" customWidth="1"/>
    <col min="8965" max="8965" width="10.33203125" style="33" customWidth="1"/>
    <col min="8966" max="8966" width="11.6640625" style="33" bestFit="1" customWidth="1"/>
    <col min="8967" max="9216" width="10.33203125" style="33"/>
    <col min="9217" max="9217" width="5.6640625" style="33" customWidth="1"/>
    <col min="9218" max="9218" width="79.1640625" style="33" customWidth="1"/>
    <col min="9219" max="9219" width="14.33203125" style="33" customWidth="1"/>
    <col min="9220" max="9220" width="11.6640625" style="33" customWidth="1"/>
    <col min="9221" max="9221" width="10.33203125" style="33" customWidth="1"/>
    <col min="9222" max="9222" width="11.6640625" style="33" bestFit="1" customWidth="1"/>
    <col min="9223" max="9472" width="10.33203125" style="33"/>
    <col min="9473" max="9473" width="5.6640625" style="33" customWidth="1"/>
    <col min="9474" max="9474" width="79.1640625" style="33" customWidth="1"/>
    <col min="9475" max="9475" width="14.33203125" style="33" customWidth="1"/>
    <col min="9476" max="9476" width="11.6640625" style="33" customWidth="1"/>
    <col min="9477" max="9477" width="10.33203125" style="33" customWidth="1"/>
    <col min="9478" max="9478" width="11.6640625" style="33" bestFit="1" customWidth="1"/>
    <col min="9479" max="9728" width="10.33203125" style="33"/>
    <col min="9729" max="9729" width="5.6640625" style="33" customWidth="1"/>
    <col min="9730" max="9730" width="79.1640625" style="33" customWidth="1"/>
    <col min="9731" max="9731" width="14.33203125" style="33" customWidth="1"/>
    <col min="9732" max="9732" width="11.6640625" style="33" customWidth="1"/>
    <col min="9733" max="9733" width="10.33203125" style="33" customWidth="1"/>
    <col min="9734" max="9734" width="11.6640625" style="33" bestFit="1" customWidth="1"/>
    <col min="9735" max="9984" width="10.33203125" style="33"/>
    <col min="9985" max="9985" width="5.6640625" style="33" customWidth="1"/>
    <col min="9986" max="9986" width="79.1640625" style="33" customWidth="1"/>
    <col min="9987" max="9987" width="14.33203125" style="33" customWidth="1"/>
    <col min="9988" max="9988" width="11.6640625" style="33" customWidth="1"/>
    <col min="9989" max="9989" width="10.33203125" style="33" customWidth="1"/>
    <col min="9990" max="9990" width="11.6640625" style="33" bestFit="1" customWidth="1"/>
    <col min="9991" max="10240" width="10.33203125" style="33"/>
    <col min="10241" max="10241" width="5.6640625" style="33" customWidth="1"/>
    <col min="10242" max="10242" width="79.1640625" style="33" customWidth="1"/>
    <col min="10243" max="10243" width="14.33203125" style="33" customWidth="1"/>
    <col min="10244" max="10244" width="11.6640625" style="33" customWidth="1"/>
    <col min="10245" max="10245" width="10.33203125" style="33" customWidth="1"/>
    <col min="10246" max="10246" width="11.6640625" style="33" bestFit="1" customWidth="1"/>
    <col min="10247" max="10496" width="10.33203125" style="33"/>
    <col min="10497" max="10497" width="5.6640625" style="33" customWidth="1"/>
    <col min="10498" max="10498" width="79.1640625" style="33" customWidth="1"/>
    <col min="10499" max="10499" width="14.33203125" style="33" customWidth="1"/>
    <col min="10500" max="10500" width="11.6640625" style="33" customWidth="1"/>
    <col min="10501" max="10501" width="10.33203125" style="33" customWidth="1"/>
    <col min="10502" max="10502" width="11.6640625" style="33" bestFit="1" customWidth="1"/>
    <col min="10503" max="10752" width="10.33203125" style="33"/>
    <col min="10753" max="10753" width="5.6640625" style="33" customWidth="1"/>
    <col min="10754" max="10754" width="79.1640625" style="33" customWidth="1"/>
    <col min="10755" max="10755" width="14.33203125" style="33" customWidth="1"/>
    <col min="10756" max="10756" width="11.6640625" style="33" customWidth="1"/>
    <col min="10757" max="10757" width="10.33203125" style="33" customWidth="1"/>
    <col min="10758" max="10758" width="11.6640625" style="33" bestFit="1" customWidth="1"/>
    <col min="10759" max="11008" width="10.33203125" style="33"/>
    <col min="11009" max="11009" width="5.6640625" style="33" customWidth="1"/>
    <col min="11010" max="11010" width="79.1640625" style="33" customWidth="1"/>
    <col min="11011" max="11011" width="14.33203125" style="33" customWidth="1"/>
    <col min="11012" max="11012" width="11.6640625" style="33" customWidth="1"/>
    <col min="11013" max="11013" width="10.33203125" style="33" customWidth="1"/>
    <col min="11014" max="11014" width="11.6640625" style="33" bestFit="1" customWidth="1"/>
    <col min="11015" max="11264" width="10.33203125" style="33"/>
    <col min="11265" max="11265" width="5.6640625" style="33" customWidth="1"/>
    <col min="11266" max="11266" width="79.1640625" style="33" customWidth="1"/>
    <col min="11267" max="11267" width="14.33203125" style="33" customWidth="1"/>
    <col min="11268" max="11268" width="11.6640625" style="33" customWidth="1"/>
    <col min="11269" max="11269" width="10.33203125" style="33" customWidth="1"/>
    <col min="11270" max="11270" width="11.6640625" style="33" bestFit="1" customWidth="1"/>
    <col min="11271" max="11520" width="10.33203125" style="33"/>
    <col min="11521" max="11521" width="5.6640625" style="33" customWidth="1"/>
    <col min="11522" max="11522" width="79.1640625" style="33" customWidth="1"/>
    <col min="11523" max="11523" width="14.33203125" style="33" customWidth="1"/>
    <col min="11524" max="11524" width="11.6640625" style="33" customWidth="1"/>
    <col min="11525" max="11525" width="10.33203125" style="33" customWidth="1"/>
    <col min="11526" max="11526" width="11.6640625" style="33" bestFit="1" customWidth="1"/>
    <col min="11527" max="11776" width="10.33203125" style="33"/>
    <col min="11777" max="11777" width="5.6640625" style="33" customWidth="1"/>
    <col min="11778" max="11778" width="79.1640625" style="33" customWidth="1"/>
    <col min="11779" max="11779" width="14.33203125" style="33" customWidth="1"/>
    <col min="11780" max="11780" width="11.6640625" style="33" customWidth="1"/>
    <col min="11781" max="11781" width="10.33203125" style="33" customWidth="1"/>
    <col min="11782" max="11782" width="11.6640625" style="33" bestFit="1" customWidth="1"/>
    <col min="11783" max="12032" width="10.33203125" style="33"/>
    <col min="12033" max="12033" width="5.6640625" style="33" customWidth="1"/>
    <col min="12034" max="12034" width="79.1640625" style="33" customWidth="1"/>
    <col min="12035" max="12035" width="14.33203125" style="33" customWidth="1"/>
    <col min="12036" max="12036" width="11.6640625" style="33" customWidth="1"/>
    <col min="12037" max="12037" width="10.33203125" style="33" customWidth="1"/>
    <col min="12038" max="12038" width="11.6640625" style="33" bestFit="1" customWidth="1"/>
    <col min="12039" max="12288" width="10.33203125" style="33"/>
    <col min="12289" max="12289" width="5.6640625" style="33" customWidth="1"/>
    <col min="12290" max="12290" width="79.1640625" style="33" customWidth="1"/>
    <col min="12291" max="12291" width="14.33203125" style="33" customWidth="1"/>
    <col min="12292" max="12292" width="11.6640625" style="33" customWidth="1"/>
    <col min="12293" max="12293" width="10.33203125" style="33" customWidth="1"/>
    <col min="12294" max="12294" width="11.6640625" style="33" bestFit="1" customWidth="1"/>
    <col min="12295" max="12544" width="10.33203125" style="33"/>
    <col min="12545" max="12545" width="5.6640625" style="33" customWidth="1"/>
    <col min="12546" max="12546" width="79.1640625" style="33" customWidth="1"/>
    <col min="12547" max="12547" width="14.33203125" style="33" customWidth="1"/>
    <col min="12548" max="12548" width="11.6640625" style="33" customWidth="1"/>
    <col min="12549" max="12549" width="10.33203125" style="33" customWidth="1"/>
    <col min="12550" max="12550" width="11.6640625" style="33" bestFit="1" customWidth="1"/>
    <col min="12551" max="12800" width="10.33203125" style="33"/>
    <col min="12801" max="12801" width="5.6640625" style="33" customWidth="1"/>
    <col min="12802" max="12802" width="79.1640625" style="33" customWidth="1"/>
    <col min="12803" max="12803" width="14.33203125" style="33" customWidth="1"/>
    <col min="12804" max="12804" width="11.6640625" style="33" customWidth="1"/>
    <col min="12805" max="12805" width="10.33203125" style="33" customWidth="1"/>
    <col min="12806" max="12806" width="11.6640625" style="33" bestFit="1" customWidth="1"/>
    <col min="12807" max="13056" width="10.33203125" style="33"/>
    <col min="13057" max="13057" width="5.6640625" style="33" customWidth="1"/>
    <col min="13058" max="13058" width="79.1640625" style="33" customWidth="1"/>
    <col min="13059" max="13059" width="14.33203125" style="33" customWidth="1"/>
    <col min="13060" max="13060" width="11.6640625" style="33" customWidth="1"/>
    <col min="13061" max="13061" width="10.33203125" style="33" customWidth="1"/>
    <col min="13062" max="13062" width="11.6640625" style="33" bestFit="1" customWidth="1"/>
    <col min="13063" max="13312" width="10.33203125" style="33"/>
    <col min="13313" max="13313" width="5.6640625" style="33" customWidth="1"/>
    <col min="13314" max="13314" width="79.1640625" style="33" customWidth="1"/>
    <col min="13315" max="13315" width="14.33203125" style="33" customWidth="1"/>
    <col min="13316" max="13316" width="11.6640625" style="33" customWidth="1"/>
    <col min="13317" max="13317" width="10.33203125" style="33" customWidth="1"/>
    <col min="13318" max="13318" width="11.6640625" style="33" bestFit="1" customWidth="1"/>
    <col min="13319" max="13568" width="10.33203125" style="33"/>
    <col min="13569" max="13569" width="5.6640625" style="33" customWidth="1"/>
    <col min="13570" max="13570" width="79.1640625" style="33" customWidth="1"/>
    <col min="13571" max="13571" width="14.33203125" style="33" customWidth="1"/>
    <col min="13572" max="13572" width="11.6640625" style="33" customWidth="1"/>
    <col min="13573" max="13573" width="10.33203125" style="33" customWidth="1"/>
    <col min="13574" max="13574" width="11.6640625" style="33" bestFit="1" customWidth="1"/>
    <col min="13575" max="13824" width="10.33203125" style="33"/>
    <col min="13825" max="13825" width="5.6640625" style="33" customWidth="1"/>
    <col min="13826" max="13826" width="79.1640625" style="33" customWidth="1"/>
    <col min="13827" max="13827" width="14.33203125" style="33" customWidth="1"/>
    <col min="13828" max="13828" width="11.6640625" style="33" customWidth="1"/>
    <col min="13829" max="13829" width="10.33203125" style="33" customWidth="1"/>
    <col min="13830" max="13830" width="11.6640625" style="33" bestFit="1" customWidth="1"/>
    <col min="13831" max="14080" width="10.33203125" style="33"/>
    <col min="14081" max="14081" width="5.6640625" style="33" customWidth="1"/>
    <col min="14082" max="14082" width="79.1640625" style="33" customWidth="1"/>
    <col min="14083" max="14083" width="14.33203125" style="33" customWidth="1"/>
    <col min="14084" max="14084" width="11.6640625" style="33" customWidth="1"/>
    <col min="14085" max="14085" width="10.33203125" style="33" customWidth="1"/>
    <col min="14086" max="14086" width="11.6640625" style="33" bestFit="1" customWidth="1"/>
    <col min="14087" max="14336" width="10.33203125" style="33"/>
    <col min="14337" max="14337" width="5.6640625" style="33" customWidth="1"/>
    <col min="14338" max="14338" width="79.1640625" style="33" customWidth="1"/>
    <col min="14339" max="14339" width="14.33203125" style="33" customWidth="1"/>
    <col min="14340" max="14340" width="11.6640625" style="33" customWidth="1"/>
    <col min="14341" max="14341" width="10.33203125" style="33" customWidth="1"/>
    <col min="14342" max="14342" width="11.6640625" style="33" bestFit="1" customWidth="1"/>
    <col min="14343" max="14592" width="10.33203125" style="33"/>
    <col min="14593" max="14593" width="5.6640625" style="33" customWidth="1"/>
    <col min="14594" max="14594" width="79.1640625" style="33" customWidth="1"/>
    <col min="14595" max="14595" width="14.33203125" style="33" customWidth="1"/>
    <col min="14596" max="14596" width="11.6640625" style="33" customWidth="1"/>
    <col min="14597" max="14597" width="10.33203125" style="33" customWidth="1"/>
    <col min="14598" max="14598" width="11.6640625" style="33" bestFit="1" customWidth="1"/>
    <col min="14599" max="14848" width="10.33203125" style="33"/>
    <col min="14849" max="14849" width="5.6640625" style="33" customWidth="1"/>
    <col min="14850" max="14850" width="79.1640625" style="33" customWidth="1"/>
    <col min="14851" max="14851" width="14.33203125" style="33" customWidth="1"/>
    <col min="14852" max="14852" width="11.6640625" style="33" customWidth="1"/>
    <col min="14853" max="14853" width="10.33203125" style="33" customWidth="1"/>
    <col min="14854" max="14854" width="11.6640625" style="33" bestFit="1" customWidth="1"/>
    <col min="14855" max="15104" width="10.33203125" style="33"/>
    <col min="15105" max="15105" width="5.6640625" style="33" customWidth="1"/>
    <col min="15106" max="15106" width="79.1640625" style="33" customWidth="1"/>
    <col min="15107" max="15107" width="14.33203125" style="33" customWidth="1"/>
    <col min="15108" max="15108" width="11.6640625" style="33" customWidth="1"/>
    <col min="15109" max="15109" width="10.33203125" style="33" customWidth="1"/>
    <col min="15110" max="15110" width="11.6640625" style="33" bestFit="1" customWidth="1"/>
    <col min="15111" max="15360" width="10.33203125" style="33"/>
    <col min="15361" max="15361" width="5.6640625" style="33" customWidth="1"/>
    <col min="15362" max="15362" width="79.1640625" style="33" customWidth="1"/>
    <col min="15363" max="15363" width="14.33203125" style="33" customWidth="1"/>
    <col min="15364" max="15364" width="11.6640625" style="33" customWidth="1"/>
    <col min="15365" max="15365" width="10.33203125" style="33" customWidth="1"/>
    <col min="15366" max="15366" width="11.6640625" style="33" bestFit="1" customWidth="1"/>
    <col min="15367" max="15616" width="10.33203125" style="33"/>
    <col min="15617" max="15617" width="5.6640625" style="33" customWidth="1"/>
    <col min="15618" max="15618" width="79.1640625" style="33" customWidth="1"/>
    <col min="15619" max="15619" width="14.33203125" style="33" customWidth="1"/>
    <col min="15620" max="15620" width="11.6640625" style="33" customWidth="1"/>
    <col min="15621" max="15621" width="10.33203125" style="33" customWidth="1"/>
    <col min="15622" max="15622" width="11.6640625" style="33" bestFit="1" customWidth="1"/>
    <col min="15623" max="15872" width="10.33203125" style="33"/>
    <col min="15873" max="15873" width="5.6640625" style="33" customWidth="1"/>
    <col min="15874" max="15874" width="79.1640625" style="33" customWidth="1"/>
    <col min="15875" max="15875" width="14.33203125" style="33" customWidth="1"/>
    <col min="15876" max="15876" width="11.6640625" style="33" customWidth="1"/>
    <col min="15877" max="15877" width="10.33203125" style="33" customWidth="1"/>
    <col min="15878" max="15878" width="11.6640625" style="33" bestFit="1" customWidth="1"/>
    <col min="15879" max="16128" width="10.33203125" style="33"/>
    <col min="16129" max="16129" width="5.6640625" style="33" customWidth="1"/>
    <col min="16130" max="16130" width="79.1640625" style="33" customWidth="1"/>
    <col min="16131" max="16131" width="14.33203125" style="33" customWidth="1"/>
    <col min="16132" max="16132" width="11.6640625" style="33" customWidth="1"/>
    <col min="16133" max="16133" width="10.33203125" style="33" customWidth="1"/>
    <col min="16134" max="16134" width="11.6640625" style="33" bestFit="1" customWidth="1"/>
    <col min="16135" max="16384" width="10.33203125" style="33"/>
  </cols>
  <sheetData>
    <row r="1" spans="1:6" ht="15.75" x14ac:dyDescent="0.25">
      <c r="A1" s="29"/>
      <c r="B1" s="30" t="s">
        <v>136</v>
      </c>
      <c r="C1" s="31"/>
      <c r="D1" s="32"/>
    </row>
    <row r="2" spans="1:6" x14ac:dyDescent="0.2">
      <c r="A2" s="174" t="str">
        <f>_ЛРВ!A16</f>
        <v>РАЗДЕЛ 1.ДОРОЖНАЯ ОДЕЖДА</v>
      </c>
      <c r="B2" s="175"/>
      <c r="C2" s="175"/>
      <c r="D2" s="176"/>
    </row>
    <row r="3" spans="1:6" x14ac:dyDescent="0.2">
      <c r="A3" s="34">
        <v>1</v>
      </c>
      <c r="B3" s="35" t="s">
        <v>137</v>
      </c>
      <c r="C3" s="36">
        <v>0</v>
      </c>
      <c r="D3" s="34"/>
    </row>
    <row r="4" spans="1:6" x14ac:dyDescent="0.2">
      <c r="A4" s="34">
        <v>2</v>
      </c>
      <c r="B4" s="35" t="s">
        <v>138</v>
      </c>
      <c r="C4" s="36">
        <f ca="1">ресурс!G44</f>
        <v>113240040.55</v>
      </c>
      <c r="D4" s="34" t="s">
        <v>139</v>
      </c>
    </row>
    <row r="5" spans="1:6" x14ac:dyDescent="0.2">
      <c r="A5" s="34"/>
      <c r="B5" s="35" t="s">
        <v>140</v>
      </c>
      <c r="C5" s="36">
        <f>ресурс!G50</f>
        <v>16204580.279999999</v>
      </c>
      <c r="D5" s="34" t="s">
        <v>139</v>
      </c>
    </row>
    <row r="6" spans="1:6" x14ac:dyDescent="0.2">
      <c r="A6" s="34"/>
      <c r="B6" s="35" t="s">
        <v>141</v>
      </c>
      <c r="C6" s="36">
        <v>0</v>
      </c>
      <c r="D6" s="34"/>
    </row>
    <row r="7" spans="1:6" x14ac:dyDescent="0.2">
      <c r="A7" s="34"/>
      <c r="B7" s="35" t="s">
        <v>142</v>
      </c>
      <c r="C7" s="36">
        <v>0</v>
      </c>
      <c r="D7" s="34"/>
    </row>
    <row r="8" spans="1:6" x14ac:dyDescent="0.2">
      <c r="A8" s="34">
        <v>3</v>
      </c>
      <c r="B8" s="35" t="s">
        <v>143</v>
      </c>
      <c r="C8" s="37">
        <f ca="1">ресурс!G20</f>
        <v>1045344.3306597</v>
      </c>
      <c r="D8" s="34" t="s">
        <v>139</v>
      </c>
    </row>
    <row r="9" spans="1:6" x14ac:dyDescent="0.2">
      <c r="A9" s="38" t="s">
        <v>35</v>
      </c>
      <c r="B9" s="35" t="s">
        <v>144</v>
      </c>
      <c r="C9" s="144">
        <f ca="1">ресурс!E18</f>
        <v>44.769509999999997</v>
      </c>
      <c r="D9" s="34" t="s">
        <v>145</v>
      </c>
    </row>
    <row r="10" spans="1:6" s="42" customFormat="1" ht="38.25" x14ac:dyDescent="0.2">
      <c r="A10" s="39" t="s">
        <v>36</v>
      </c>
      <c r="B10" s="40" t="s">
        <v>146</v>
      </c>
      <c r="C10" s="143">
        <v>3511176.2504999996</v>
      </c>
      <c r="D10" s="41" t="s">
        <v>147</v>
      </c>
    </row>
    <row r="11" spans="1:6" s="42" customFormat="1" ht="25.5" x14ac:dyDescent="0.2">
      <c r="A11" s="39" t="s">
        <v>39</v>
      </c>
      <c r="B11" s="40" t="s">
        <v>148</v>
      </c>
      <c r="C11" s="43">
        <v>168.42</v>
      </c>
      <c r="D11" s="44" t="s">
        <v>149</v>
      </c>
    </row>
    <row r="12" spans="1:6" x14ac:dyDescent="0.2">
      <c r="A12" s="39" t="s">
        <v>150</v>
      </c>
      <c r="B12" s="35" t="s">
        <v>151</v>
      </c>
      <c r="C12" s="45">
        <v>1.1200000000000001</v>
      </c>
      <c r="D12" s="34"/>
      <c r="F12" s="46"/>
    </row>
    <row r="13" spans="1:6" x14ac:dyDescent="0.2">
      <c r="A13" s="34">
        <v>4</v>
      </c>
      <c r="B13" s="35" t="s">
        <v>152</v>
      </c>
      <c r="C13" s="36">
        <f ca="1">ресурс!G36</f>
        <v>3559997.732779</v>
      </c>
      <c r="D13" s="34" t="s">
        <v>139</v>
      </c>
    </row>
    <row r="14" spans="1:6" x14ac:dyDescent="0.2">
      <c r="A14" s="34">
        <v>5</v>
      </c>
      <c r="B14" s="35" t="s">
        <v>153</v>
      </c>
      <c r="C14" s="37">
        <f ca="1">(C4+C5+C8+C13)*C15</f>
        <v>25469492.949753352</v>
      </c>
      <c r="D14" s="34" t="s">
        <v>139</v>
      </c>
    </row>
    <row r="15" spans="1:6" x14ac:dyDescent="0.2">
      <c r="A15" s="34"/>
      <c r="B15" s="47" t="s">
        <v>154</v>
      </c>
      <c r="C15" s="48">
        <v>0.19</v>
      </c>
      <c r="D15" s="49" t="s">
        <v>155</v>
      </c>
    </row>
    <row r="16" spans="1:6" x14ac:dyDescent="0.2">
      <c r="A16" s="34"/>
      <c r="B16" s="47" t="s">
        <v>156</v>
      </c>
      <c r="C16" s="45"/>
      <c r="D16" s="34"/>
    </row>
    <row r="17" spans="1:6" x14ac:dyDescent="0.2">
      <c r="A17" s="34">
        <v>6</v>
      </c>
      <c r="B17" s="35" t="s">
        <v>157</v>
      </c>
      <c r="C17" s="37">
        <v>0</v>
      </c>
      <c r="D17" s="34" t="s">
        <v>139</v>
      </c>
    </row>
    <row r="18" spans="1:6" x14ac:dyDescent="0.2">
      <c r="A18" s="34"/>
      <c r="B18" s="47" t="s">
        <v>158</v>
      </c>
      <c r="C18" s="50"/>
      <c r="D18" s="49"/>
    </row>
    <row r="19" spans="1:6" x14ac:dyDescent="0.2">
      <c r="A19" s="34"/>
      <c r="B19" s="47" t="s">
        <v>156</v>
      </c>
      <c r="C19" s="36"/>
      <c r="D19" s="34" t="s">
        <v>139</v>
      </c>
    </row>
    <row r="20" spans="1:6" x14ac:dyDescent="0.2">
      <c r="A20" s="34"/>
      <c r="B20" s="47" t="s">
        <v>159</v>
      </c>
      <c r="C20" s="51"/>
      <c r="D20" s="34"/>
    </row>
    <row r="21" spans="1:6" x14ac:dyDescent="0.2">
      <c r="A21" s="34"/>
      <c r="B21" s="47" t="s">
        <v>156</v>
      </c>
      <c r="C21" s="36"/>
      <c r="D21" s="34"/>
    </row>
    <row r="22" spans="1:6" x14ac:dyDescent="0.2">
      <c r="A22" s="34"/>
      <c r="B22" s="47"/>
      <c r="C22" s="45"/>
      <c r="D22" s="34"/>
    </row>
    <row r="23" spans="1:6" x14ac:dyDescent="0.2">
      <c r="A23" s="34">
        <v>7</v>
      </c>
      <c r="B23" s="35" t="s">
        <v>160</v>
      </c>
      <c r="C23" s="37">
        <f ca="1">ROUND(IF(C24&gt;0,($C$4+$C$5+$C$6+$C$8+$C$13+$C$14)*C24,C25),0)</f>
        <v>510462</v>
      </c>
      <c r="D23" s="34" t="s">
        <v>139</v>
      </c>
    </row>
    <row r="24" spans="1:6" x14ac:dyDescent="0.2">
      <c r="A24" s="34"/>
      <c r="B24" s="47" t="s">
        <v>154</v>
      </c>
      <c r="C24" s="51">
        <v>3.2000000000000002E-3</v>
      </c>
      <c r="D24" s="49" t="s">
        <v>155</v>
      </c>
    </row>
    <row r="25" spans="1:6" x14ac:dyDescent="0.2">
      <c r="A25" s="34"/>
      <c r="B25" s="47" t="s">
        <v>156</v>
      </c>
      <c r="C25" s="51"/>
      <c r="D25" s="34"/>
    </row>
    <row r="26" spans="1:6" x14ac:dyDescent="0.2">
      <c r="A26" s="34">
        <v>8</v>
      </c>
      <c r="B26" s="35" t="s">
        <v>161</v>
      </c>
      <c r="C26" s="52">
        <v>1</v>
      </c>
      <c r="D26" s="34"/>
    </row>
    <row r="27" spans="1:6" x14ac:dyDescent="0.2">
      <c r="A27" s="34"/>
      <c r="B27" s="35" t="s">
        <v>162</v>
      </c>
      <c r="C27" s="53">
        <f ca="1">ROUND((C4+C8+C13+C14+C23+C5+C6)*C26+C3+C7,0)/1000</f>
        <v>160029.91800000001</v>
      </c>
      <c r="D27" s="34" t="s">
        <v>163</v>
      </c>
    </row>
    <row r="28" spans="1:6" x14ac:dyDescent="0.2">
      <c r="A28" s="34"/>
      <c r="B28" s="35"/>
      <c r="C28" s="54"/>
      <c r="D28" s="34"/>
    </row>
    <row r="29" spans="1:6" x14ac:dyDescent="0.2">
      <c r="A29" s="33"/>
      <c r="C29" s="33"/>
      <c r="D29" s="33"/>
      <c r="F29" s="55"/>
    </row>
    <row r="30" spans="1:6" x14ac:dyDescent="0.2">
      <c r="A30" s="33"/>
      <c r="C30" s="33"/>
      <c r="D30" s="33"/>
      <c r="F30" s="55"/>
    </row>
    <row r="31" spans="1:6" x14ac:dyDescent="0.2">
      <c r="A31" s="56"/>
      <c r="B31" s="55"/>
      <c r="C31" s="57"/>
      <c r="D31" s="56"/>
    </row>
  </sheetData>
  <mergeCells count="1">
    <mergeCell ref="A2:D2"/>
  </mergeCells>
  <pageMargins left="0.70866141732283472" right="0.51181102362204722" top="0.74803149606299213" bottom="0.74803149606299213" header="0.31496062992125984" footer="0.31496062992125984"/>
  <pageSetup paperSize="9" scale="91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4" workbookViewId="0">
      <selection activeCell="B21" sqref="B21"/>
    </sheetView>
  </sheetViews>
  <sheetFormatPr defaultColWidth="10.33203125" defaultRowHeight="12.75" x14ac:dyDescent="0.2"/>
  <cols>
    <col min="1" max="1" width="7" style="75" customWidth="1"/>
    <col min="2" max="2" width="84.1640625" style="60" customWidth="1"/>
    <col min="3" max="3" width="19.1640625" style="60" customWidth="1"/>
    <col min="4" max="4" width="17.5" style="60" customWidth="1"/>
    <col min="5" max="5" width="16.33203125" style="60" hidden="1" customWidth="1"/>
    <col min="6" max="6" width="13.1640625" style="60" bestFit="1" customWidth="1"/>
    <col min="7" max="7" width="13.5" style="60" bestFit="1" customWidth="1"/>
    <col min="8" max="256" width="10.33203125" style="60"/>
    <col min="257" max="257" width="7" style="60" customWidth="1"/>
    <col min="258" max="258" width="84.1640625" style="60" customWidth="1"/>
    <col min="259" max="259" width="19.1640625" style="60" customWidth="1"/>
    <col min="260" max="260" width="17.5" style="60" customWidth="1"/>
    <col min="261" max="261" width="0" style="60" hidden="1" customWidth="1"/>
    <col min="262" max="262" width="13.1640625" style="60" bestFit="1" customWidth="1"/>
    <col min="263" max="263" width="13.5" style="60" bestFit="1" customWidth="1"/>
    <col min="264" max="512" width="10.33203125" style="60"/>
    <col min="513" max="513" width="7" style="60" customWidth="1"/>
    <col min="514" max="514" width="84.1640625" style="60" customWidth="1"/>
    <col min="515" max="515" width="19.1640625" style="60" customWidth="1"/>
    <col min="516" max="516" width="17.5" style="60" customWidth="1"/>
    <col min="517" max="517" width="0" style="60" hidden="1" customWidth="1"/>
    <col min="518" max="518" width="13.1640625" style="60" bestFit="1" customWidth="1"/>
    <col min="519" max="519" width="13.5" style="60" bestFit="1" customWidth="1"/>
    <col min="520" max="768" width="10.33203125" style="60"/>
    <col min="769" max="769" width="7" style="60" customWidth="1"/>
    <col min="770" max="770" width="84.1640625" style="60" customWidth="1"/>
    <col min="771" max="771" width="19.1640625" style="60" customWidth="1"/>
    <col min="772" max="772" width="17.5" style="60" customWidth="1"/>
    <col min="773" max="773" width="0" style="60" hidden="1" customWidth="1"/>
    <col min="774" max="774" width="13.1640625" style="60" bestFit="1" customWidth="1"/>
    <col min="775" max="775" width="13.5" style="60" bestFit="1" customWidth="1"/>
    <col min="776" max="1024" width="10.33203125" style="60"/>
    <col min="1025" max="1025" width="7" style="60" customWidth="1"/>
    <col min="1026" max="1026" width="84.1640625" style="60" customWidth="1"/>
    <col min="1027" max="1027" width="19.1640625" style="60" customWidth="1"/>
    <col min="1028" max="1028" width="17.5" style="60" customWidth="1"/>
    <col min="1029" max="1029" width="0" style="60" hidden="1" customWidth="1"/>
    <col min="1030" max="1030" width="13.1640625" style="60" bestFit="1" customWidth="1"/>
    <col min="1031" max="1031" width="13.5" style="60" bestFit="1" customWidth="1"/>
    <col min="1032" max="1280" width="10.33203125" style="60"/>
    <col min="1281" max="1281" width="7" style="60" customWidth="1"/>
    <col min="1282" max="1282" width="84.1640625" style="60" customWidth="1"/>
    <col min="1283" max="1283" width="19.1640625" style="60" customWidth="1"/>
    <col min="1284" max="1284" width="17.5" style="60" customWidth="1"/>
    <col min="1285" max="1285" width="0" style="60" hidden="1" customWidth="1"/>
    <col min="1286" max="1286" width="13.1640625" style="60" bestFit="1" customWidth="1"/>
    <col min="1287" max="1287" width="13.5" style="60" bestFit="1" customWidth="1"/>
    <col min="1288" max="1536" width="10.33203125" style="60"/>
    <col min="1537" max="1537" width="7" style="60" customWidth="1"/>
    <col min="1538" max="1538" width="84.1640625" style="60" customWidth="1"/>
    <col min="1539" max="1539" width="19.1640625" style="60" customWidth="1"/>
    <col min="1540" max="1540" width="17.5" style="60" customWidth="1"/>
    <col min="1541" max="1541" width="0" style="60" hidden="1" customWidth="1"/>
    <col min="1542" max="1542" width="13.1640625" style="60" bestFit="1" customWidth="1"/>
    <col min="1543" max="1543" width="13.5" style="60" bestFit="1" customWidth="1"/>
    <col min="1544" max="1792" width="10.33203125" style="60"/>
    <col min="1793" max="1793" width="7" style="60" customWidth="1"/>
    <col min="1794" max="1794" width="84.1640625" style="60" customWidth="1"/>
    <col min="1795" max="1795" width="19.1640625" style="60" customWidth="1"/>
    <col min="1796" max="1796" width="17.5" style="60" customWidth="1"/>
    <col min="1797" max="1797" width="0" style="60" hidden="1" customWidth="1"/>
    <col min="1798" max="1798" width="13.1640625" style="60" bestFit="1" customWidth="1"/>
    <col min="1799" max="1799" width="13.5" style="60" bestFit="1" customWidth="1"/>
    <col min="1800" max="2048" width="10.33203125" style="60"/>
    <col min="2049" max="2049" width="7" style="60" customWidth="1"/>
    <col min="2050" max="2050" width="84.1640625" style="60" customWidth="1"/>
    <col min="2051" max="2051" width="19.1640625" style="60" customWidth="1"/>
    <col min="2052" max="2052" width="17.5" style="60" customWidth="1"/>
    <col min="2053" max="2053" width="0" style="60" hidden="1" customWidth="1"/>
    <col min="2054" max="2054" width="13.1640625" style="60" bestFit="1" customWidth="1"/>
    <col min="2055" max="2055" width="13.5" style="60" bestFit="1" customWidth="1"/>
    <col min="2056" max="2304" width="10.33203125" style="60"/>
    <col min="2305" max="2305" width="7" style="60" customWidth="1"/>
    <col min="2306" max="2306" width="84.1640625" style="60" customWidth="1"/>
    <col min="2307" max="2307" width="19.1640625" style="60" customWidth="1"/>
    <col min="2308" max="2308" width="17.5" style="60" customWidth="1"/>
    <col min="2309" max="2309" width="0" style="60" hidden="1" customWidth="1"/>
    <col min="2310" max="2310" width="13.1640625" style="60" bestFit="1" customWidth="1"/>
    <col min="2311" max="2311" width="13.5" style="60" bestFit="1" customWidth="1"/>
    <col min="2312" max="2560" width="10.33203125" style="60"/>
    <col min="2561" max="2561" width="7" style="60" customWidth="1"/>
    <col min="2562" max="2562" width="84.1640625" style="60" customWidth="1"/>
    <col min="2563" max="2563" width="19.1640625" style="60" customWidth="1"/>
    <col min="2564" max="2564" width="17.5" style="60" customWidth="1"/>
    <col min="2565" max="2565" width="0" style="60" hidden="1" customWidth="1"/>
    <col min="2566" max="2566" width="13.1640625" style="60" bestFit="1" customWidth="1"/>
    <col min="2567" max="2567" width="13.5" style="60" bestFit="1" customWidth="1"/>
    <col min="2568" max="2816" width="10.33203125" style="60"/>
    <col min="2817" max="2817" width="7" style="60" customWidth="1"/>
    <col min="2818" max="2818" width="84.1640625" style="60" customWidth="1"/>
    <col min="2819" max="2819" width="19.1640625" style="60" customWidth="1"/>
    <col min="2820" max="2820" width="17.5" style="60" customWidth="1"/>
    <col min="2821" max="2821" width="0" style="60" hidden="1" customWidth="1"/>
    <col min="2822" max="2822" width="13.1640625" style="60" bestFit="1" customWidth="1"/>
    <col min="2823" max="2823" width="13.5" style="60" bestFit="1" customWidth="1"/>
    <col min="2824" max="3072" width="10.33203125" style="60"/>
    <col min="3073" max="3073" width="7" style="60" customWidth="1"/>
    <col min="3074" max="3074" width="84.1640625" style="60" customWidth="1"/>
    <col min="3075" max="3075" width="19.1640625" style="60" customWidth="1"/>
    <col min="3076" max="3076" width="17.5" style="60" customWidth="1"/>
    <col min="3077" max="3077" width="0" style="60" hidden="1" customWidth="1"/>
    <col min="3078" max="3078" width="13.1640625" style="60" bestFit="1" customWidth="1"/>
    <col min="3079" max="3079" width="13.5" style="60" bestFit="1" customWidth="1"/>
    <col min="3080" max="3328" width="10.33203125" style="60"/>
    <col min="3329" max="3329" width="7" style="60" customWidth="1"/>
    <col min="3330" max="3330" width="84.1640625" style="60" customWidth="1"/>
    <col min="3331" max="3331" width="19.1640625" style="60" customWidth="1"/>
    <col min="3332" max="3332" width="17.5" style="60" customWidth="1"/>
    <col min="3333" max="3333" width="0" style="60" hidden="1" customWidth="1"/>
    <col min="3334" max="3334" width="13.1640625" style="60" bestFit="1" customWidth="1"/>
    <col min="3335" max="3335" width="13.5" style="60" bestFit="1" customWidth="1"/>
    <col min="3336" max="3584" width="10.33203125" style="60"/>
    <col min="3585" max="3585" width="7" style="60" customWidth="1"/>
    <col min="3586" max="3586" width="84.1640625" style="60" customWidth="1"/>
    <col min="3587" max="3587" width="19.1640625" style="60" customWidth="1"/>
    <col min="3588" max="3588" width="17.5" style="60" customWidth="1"/>
    <col min="3589" max="3589" width="0" style="60" hidden="1" customWidth="1"/>
    <col min="3590" max="3590" width="13.1640625" style="60" bestFit="1" customWidth="1"/>
    <col min="3591" max="3591" width="13.5" style="60" bestFit="1" customWidth="1"/>
    <col min="3592" max="3840" width="10.33203125" style="60"/>
    <col min="3841" max="3841" width="7" style="60" customWidth="1"/>
    <col min="3842" max="3842" width="84.1640625" style="60" customWidth="1"/>
    <col min="3843" max="3843" width="19.1640625" style="60" customWidth="1"/>
    <col min="3844" max="3844" width="17.5" style="60" customWidth="1"/>
    <col min="3845" max="3845" width="0" style="60" hidden="1" customWidth="1"/>
    <col min="3846" max="3846" width="13.1640625" style="60" bestFit="1" customWidth="1"/>
    <col min="3847" max="3847" width="13.5" style="60" bestFit="1" customWidth="1"/>
    <col min="3848" max="4096" width="10.33203125" style="60"/>
    <col min="4097" max="4097" width="7" style="60" customWidth="1"/>
    <col min="4098" max="4098" width="84.1640625" style="60" customWidth="1"/>
    <col min="4099" max="4099" width="19.1640625" style="60" customWidth="1"/>
    <col min="4100" max="4100" width="17.5" style="60" customWidth="1"/>
    <col min="4101" max="4101" width="0" style="60" hidden="1" customWidth="1"/>
    <col min="4102" max="4102" width="13.1640625" style="60" bestFit="1" customWidth="1"/>
    <col min="4103" max="4103" width="13.5" style="60" bestFit="1" customWidth="1"/>
    <col min="4104" max="4352" width="10.33203125" style="60"/>
    <col min="4353" max="4353" width="7" style="60" customWidth="1"/>
    <col min="4354" max="4354" width="84.1640625" style="60" customWidth="1"/>
    <col min="4355" max="4355" width="19.1640625" style="60" customWidth="1"/>
    <col min="4356" max="4356" width="17.5" style="60" customWidth="1"/>
    <col min="4357" max="4357" width="0" style="60" hidden="1" customWidth="1"/>
    <col min="4358" max="4358" width="13.1640625" style="60" bestFit="1" customWidth="1"/>
    <col min="4359" max="4359" width="13.5" style="60" bestFit="1" customWidth="1"/>
    <col min="4360" max="4608" width="10.33203125" style="60"/>
    <col min="4609" max="4609" width="7" style="60" customWidth="1"/>
    <col min="4610" max="4610" width="84.1640625" style="60" customWidth="1"/>
    <col min="4611" max="4611" width="19.1640625" style="60" customWidth="1"/>
    <col min="4612" max="4612" width="17.5" style="60" customWidth="1"/>
    <col min="4613" max="4613" width="0" style="60" hidden="1" customWidth="1"/>
    <col min="4614" max="4614" width="13.1640625" style="60" bestFit="1" customWidth="1"/>
    <col min="4615" max="4615" width="13.5" style="60" bestFit="1" customWidth="1"/>
    <col min="4616" max="4864" width="10.33203125" style="60"/>
    <col min="4865" max="4865" width="7" style="60" customWidth="1"/>
    <col min="4866" max="4866" width="84.1640625" style="60" customWidth="1"/>
    <col min="4867" max="4867" width="19.1640625" style="60" customWidth="1"/>
    <col min="4868" max="4868" width="17.5" style="60" customWidth="1"/>
    <col min="4869" max="4869" width="0" style="60" hidden="1" customWidth="1"/>
    <col min="4870" max="4870" width="13.1640625" style="60" bestFit="1" customWidth="1"/>
    <col min="4871" max="4871" width="13.5" style="60" bestFit="1" customWidth="1"/>
    <col min="4872" max="5120" width="10.33203125" style="60"/>
    <col min="5121" max="5121" width="7" style="60" customWidth="1"/>
    <col min="5122" max="5122" width="84.1640625" style="60" customWidth="1"/>
    <col min="5123" max="5123" width="19.1640625" style="60" customWidth="1"/>
    <col min="5124" max="5124" width="17.5" style="60" customWidth="1"/>
    <col min="5125" max="5125" width="0" style="60" hidden="1" customWidth="1"/>
    <col min="5126" max="5126" width="13.1640625" style="60" bestFit="1" customWidth="1"/>
    <col min="5127" max="5127" width="13.5" style="60" bestFit="1" customWidth="1"/>
    <col min="5128" max="5376" width="10.33203125" style="60"/>
    <col min="5377" max="5377" width="7" style="60" customWidth="1"/>
    <col min="5378" max="5378" width="84.1640625" style="60" customWidth="1"/>
    <col min="5379" max="5379" width="19.1640625" style="60" customWidth="1"/>
    <col min="5380" max="5380" width="17.5" style="60" customWidth="1"/>
    <col min="5381" max="5381" width="0" style="60" hidden="1" customWidth="1"/>
    <col min="5382" max="5382" width="13.1640625" style="60" bestFit="1" customWidth="1"/>
    <col min="5383" max="5383" width="13.5" style="60" bestFit="1" customWidth="1"/>
    <col min="5384" max="5632" width="10.33203125" style="60"/>
    <col min="5633" max="5633" width="7" style="60" customWidth="1"/>
    <col min="5634" max="5634" width="84.1640625" style="60" customWidth="1"/>
    <col min="5635" max="5635" width="19.1640625" style="60" customWidth="1"/>
    <col min="5636" max="5636" width="17.5" style="60" customWidth="1"/>
    <col min="5637" max="5637" width="0" style="60" hidden="1" customWidth="1"/>
    <col min="5638" max="5638" width="13.1640625" style="60" bestFit="1" customWidth="1"/>
    <col min="5639" max="5639" width="13.5" style="60" bestFit="1" customWidth="1"/>
    <col min="5640" max="5888" width="10.33203125" style="60"/>
    <col min="5889" max="5889" width="7" style="60" customWidth="1"/>
    <col min="5890" max="5890" width="84.1640625" style="60" customWidth="1"/>
    <col min="5891" max="5891" width="19.1640625" style="60" customWidth="1"/>
    <col min="5892" max="5892" width="17.5" style="60" customWidth="1"/>
    <col min="5893" max="5893" width="0" style="60" hidden="1" customWidth="1"/>
    <col min="5894" max="5894" width="13.1640625" style="60" bestFit="1" customWidth="1"/>
    <col min="5895" max="5895" width="13.5" style="60" bestFit="1" customWidth="1"/>
    <col min="5896" max="6144" width="10.33203125" style="60"/>
    <col min="6145" max="6145" width="7" style="60" customWidth="1"/>
    <col min="6146" max="6146" width="84.1640625" style="60" customWidth="1"/>
    <col min="6147" max="6147" width="19.1640625" style="60" customWidth="1"/>
    <col min="6148" max="6148" width="17.5" style="60" customWidth="1"/>
    <col min="6149" max="6149" width="0" style="60" hidden="1" customWidth="1"/>
    <col min="6150" max="6150" width="13.1640625" style="60" bestFit="1" customWidth="1"/>
    <col min="6151" max="6151" width="13.5" style="60" bestFit="1" customWidth="1"/>
    <col min="6152" max="6400" width="10.33203125" style="60"/>
    <col min="6401" max="6401" width="7" style="60" customWidth="1"/>
    <col min="6402" max="6402" width="84.1640625" style="60" customWidth="1"/>
    <col min="6403" max="6403" width="19.1640625" style="60" customWidth="1"/>
    <col min="6404" max="6404" width="17.5" style="60" customWidth="1"/>
    <col min="6405" max="6405" width="0" style="60" hidden="1" customWidth="1"/>
    <col min="6406" max="6406" width="13.1640625" style="60" bestFit="1" customWidth="1"/>
    <col min="6407" max="6407" width="13.5" style="60" bestFit="1" customWidth="1"/>
    <col min="6408" max="6656" width="10.33203125" style="60"/>
    <col min="6657" max="6657" width="7" style="60" customWidth="1"/>
    <col min="6658" max="6658" width="84.1640625" style="60" customWidth="1"/>
    <col min="6659" max="6659" width="19.1640625" style="60" customWidth="1"/>
    <col min="6660" max="6660" width="17.5" style="60" customWidth="1"/>
    <col min="6661" max="6661" width="0" style="60" hidden="1" customWidth="1"/>
    <col min="6662" max="6662" width="13.1640625" style="60" bestFit="1" customWidth="1"/>
    <col min="6663" max="6663" width="13.5" style="60" bestFit="1" customWidth="1"/>
    <col min="6664" max="6912" width="10.33203125" style="60"/>
    <col min="6913" max="6913" width="7" style="60" customWidth="1"/>
    <col min="6914" max="6914" width="84.1640625" style="60" customWidth="1"/>
    <col min="6915" max="6915" width="19.1640625" style="60" customWidth="1"/>
    <col min="6916" max="6916" width="17.5" style="60" customWidth="1"/>
    <col min="6917" max="6917" width="0" style="60" hidden="1" customWidth="1"/>
    <col min="6918" max="6918" width="13.1640625" style="60" bestFit="1" customWidth="1"/>
    <col min="6919" max="6919" width="13.5" style="60" bestFit="1" customWidth="1"/>
    <col min="6920" max="7168" width="10.33203125" style="60"/>
    <col min="7169" max="7169" width="7" style="60" customWidth="1"/>
    <col min="7170" max="7170" width="84.1640625" style="60" customWidth="1"/>
    <col min="7171" max="7171" width="19.1640625" style="60" customWidth="1"/>
    <col min="7172" max="7172" width="17.5" style="60" customWidth="1"/>
    <col min="7173" max="7173" width="0" style="60" hidden="1" customWidth="1"/>
    <col min="7174" max="7174" width="13.1640625" style="60" bestFit="1" customWidth="1"/>
    <col min="7175" max="7175" width="13.5" style="60" bestFit="1" customWidth="1"/>
    <col min="7176" max="7424" width="10.33203125" style="60"/>
    <col min="7425" max="7425" width="7" style="60" customWidth="1"/>
    <col min="7426" max="7426" width="84.1640625" style="60" customWidth="1"/>
    <col min="7427" max="7427" width="19.1640625" style="60" customWidth="1"/>
    <col min="7428" max="7428" width="17.5" style="60" customWidth="1"/>
    <col min="7429" max="7429" width="0" style="60" hidden="1" customWidth="1"/>
    <col min="7430" max="7430" width="13.1640625" style="60" bestFit="1" customWidth="1"/>
    <col min="7431" max="7431" width="13.5" style="60" bestFit="1" customWidth="1"/>
    <col min="7432" max="7680" width="10.33203125" style="60"/>
    <col min="7681" max="7681" width="7" style="60" customWidth="1"/>
    <col min="7682" max="7682" width="84.1640625" style="60" customWidth="1"/>
    <col min="7683" max="7683" width="19.1640625" style="60" customWidth="1"/>
    <col min="7684" max="7684" width="17.5" style="60" customWidth="1"/>
    <col min="7685" max="7685" width="0" style="60" hidden="1" customWidth="1"/>
    <col min="7686" max="7686" width="13.1640625" style="60" bestFit="1" customWidth="1"/>
    <col min="7687" max="7687" width="13.5" style="60" bestFit="1" customWidth="1"/>
    <col min="7688" max="7936" width="10.33203125" style="60"/>
    <col min="7937" max="7937" width="7" style="60" customWidth="1"/>
    <col min="7938" max="7938" width="84.1640625" style="60" customWidth="1"/>
    <col min="7939" max="7939" width="19.1640625" style="60" customWidth="1"/>
    <col min="7940" max="7940" width="17.5" style="60" customWidth="1"/>
    <col min="7941" max="7941" width="0" style="60" hidden="1" customWidth="1"/>
    <col min="7942" max="7942" width="13.1640625" style="60" bestFit="1" customWidth="1"/>
    <col min="7943" max="7943" width="13.5" style="60" bestFit="1" customWidth="1"/>
    <col min="7944" max="8192" width="10.33203125" style="60"/>
    <col min="8193" max="8193" width="7" style="60" customWidth="1"/>
    <col min="8194" max="8194" width="84.1640625" style="60" customWidth="1"/>
    <col min="8195" max="8195" width="19.1640625" style="60" customWidth="1"/>
    <col min="8196" max="8196" width="17.5" style="60" customWidth="1"/>
    <col min="8197" max="8197" width="0" style="60" hidden="1" customWidth="1"/>
    <col min="8198" max="8198" width="13.1640625" style="60" bestFit="1" customWidth="1"/>
    <col min="8199" max="8199" width="13.5" style="60" bestFit="1" customWidth="1"/>
    <col min="8200" max="8448" width="10.33203125" style="60"/>
    <col min="8449" max="8449" width="7" style="60" customWidth="1"/>
    <col min="8450" max="8450" width="84.1640625" style="60" customWidth="1"/>
    <col min="8451" max="8451" width="19.1640625" style="60" customWidth="1"/>
    <col min="8452" max="8452" width="17.5" style="60" customWidth="1"/>
    <col min="8453" max="8453" width="0" style="60" hidden="1" customWidth="1"/>
    <col min="8454" max="8454" width="13.1640625" style="60" bestFit="1" customWidth="1"/>
    <col min="8455" max="8455" width="13.5" style="60" bestFit="1" customWidth="1"/>
    <col min="8456" max="8704" width="10.33203125" style="60"/>
    <col min="8705" max="8705" width="7" style="60" customWidth="1"/>
    <col min="8706" max="8706" width="84.1640625" style="60" customWidth="1"/>
    <col min="8707" max="8707" width="19.1640625" style="60" customWidth="1"/>
    <col min="8708" max="8708" width="17.5" style="60" customWidth="1"/>
    <col min="8709" max="8709" width="0" style="60" hidden="1" customWidth="1"/>
    <col min="8710" max="8710" width="13.1640625" style="60" bestFit="1" customWidth="1"/>
    <col min="8711" max="8711" width="13.5" style="60" bestFit="1" customWidth="1"/>
    <col min="8712" max="8960" width="10.33203125" style="60"/>
    <col min="8961" max="8961" width="7" style="60" customWidth="1"/>
    <col min="8962" max="8962" width="84.1640625" style="60" customWidth="1"/>
    <col min="8963" max="8963" width="19.1640625" style="60" customWidth="1"/>
    <col min="8964" max="8964" width="17.5" style="60" customWidth="1"/>
    <col min="8965" max="8965" width="0" style="60" hidden="1" customWidth="1"/>
    <col min="8966" max="8966" width="13.1640625" style="60" bestFit="1" customWidth="1"/>
    <col min="8967" max="8967" width="13.5" style="60" bestFit="1" customWidth="1"/>
    <col min="8968" max="9216" width="10.33203125" style="60"/>
    <col min="9217" max="9217" width="7" style="60" customWidth="1"/>
    <col min="9218" max="9218" width="84.1640625" style="60" customWidth="1"/>
    <col min="9219" max="9219" width="19.1640625" style="60" customWidth="1"/>
    <col min="9220" max="9220" width="17.5" style="60" customWidth="1"/>
    <col min="9221" max="9221" width="0" style="60" hidden="1" customWidth="1"/>
    <col min="9222" max="9222" width="13.1640625" style="60" bestFit="1" customWidth="1"/>
    <col min="9223" max="9223" width="13.5" style="60" bestFit="1" customWidth="1"/>
    <col min="9224" max="9472" width="10.33203125" style="60"/>
    <col min="9473" max="9473" width="7" style="60" customWidth="1"/>
    <col min="9474" max="9474" width="84.1640625" style="60" customWidth="1"/>
    <col min="9475" max="9475" width="19.1640625" style="60" customWidth="1"/>
    <col min="9476" max="9476" width="17.5" style="60" customWidth="1"/>
    <col min="9477" max="9477" width="0" style="60" hidden="1" customWidth="1"/>
    <col min="9478" max="9478" width="13.1640625" style="60" bestFit="1" customWidth="1"/>
    <col min="9479" max="9479" width="13.5" style="60" bestFit="1" customWidth="1"/>
    <col min="9480" max="9728" width="10.33203125" style="60"/>
    <col min="9729" max="9729" width="7" style="60" customWidth="1"/>
    <col min="9730" max="9730" width="84.1640625" style="60" customWidth="1"/>
    <col min="9731" max="9731" width="19.1640625" style="60" customWidth="1"/>
    <col min="9732" max="9732" width="17.5" style="60" customWidth="1"/>
    <col min="9733" max="9733" width="0" style="60" hidden="1" customWidth="1"/>
    <col min="9734" max="9734" width="13.1640625" style="60" bestFit="1" customWidth="1"/>
    <col min="9735" max="9735" width="13.5" style="60" bestFit="1" customWidth="1"/>
    <col min="9736" max="9984" width="10.33203125" style="60"/>
    <col min="9985" max="9985" width="7" style="60" customWidth="1"/>
    <col min="9986" max="9986" width="84.1640625" style="60" customWidth="1"/>
    <col min="9987" max="9987" width="19.1640625" style="60" customWidth="1"/>
    <col min="9988" max="9988" width="17.5" style="60" customWidth="1"/>
    <col min="9989" max="9989" width="0" style="60" hidden="1" customWidth="1"/>
    <col min="9990" max="9990" width="13.1640625" style="60" bestFit="1" customWidth="1"/>
    <col min="9991" max="9991" width="13.5" style="60" bestFit="1" customWidth="1"/>
    <col min="9992" max="10240" width="10.33203125" style="60"/>
    <col min="10241" max="10241" width="7" style="60" customWidth="1"/>
    <col min="10242" max="10242" width="84.1640625" style="60" customWidth="1"/>
    <col min="10243" max="10243" width="19.1640625" style="60" customWidth="1"/>
    <col min="10244" max="10244" width="17.5" style="60" customWidth="1"/>
    <col min="10245" max="10245" width="0" style="60" hidden="1" customWidth="1"/>
    <col min="10246" max="10246" width="13.1640625" style="60" bestFit="1" customWidth="1"/>
    <col min="10247" max="10247" width="13.5" style="60" bestFit="1" customWidth="1"/>
    <col min="10248" max="10496" width="10.33203125" style="60"/>
    <col min="10497" max="10497" width="7" style="60" customWidth="1"/>
    <col min="10498" max="10498" width="84.1640625" style="60" customWidth="1"/>
    <col min="10499" max="10499" width="19.1640625" style="60" customWidth="1"/>
    <col min="10500" max="10500" width="17.5" style="60" customWidth="1"/>
    <col min="10501" max="10501" width="0" style="60" hidden="1" customWidth="1"/>
    <col min="10502" max="10502" width="13.1640625" style="60" bestFit="1" customWidth="1"/>
    <col min="10503" max="10503" width="13.5" style="60" bestFit="1" customWidth="1"/>
    <col min="10504" max="10752" width="10.33203125" style="60"/>
    <col min="10753" max="10753" width="7" style="60" customWidth="1"/>
    <col min="10754" max="10754" width="84.1640625" style="60" customWidth="1"/>
    <col min="10755" max="10755" width="19.1640625" style="60" customWidth="1"/>
    <col min="10756" max="10756" width="17.5" style="60" customWidth="1"/>
    <col min="10757" max="10757" width="0" style="60" hidden="1" customWidth="1"/>
    <col min="10758" max="10758" width="13.1640625" style="60" bestFit="1" customWidth="1"/>
    <col min="10759" max="10759" width="13.5" style="60" bestFit="1" customWidth="1"/>
    <col min="10760" max="11008" width="10.33203125" style="60"/>
    <col min="11009" max="11009" width="7" style="60" customWidth="1"/>
    <col min="11010" max="11010" width="84.1640625" style="60" customWidth="1"/>
    <col min="11011" max="11011" width="19.1640625" style="60" customWidth="1"/>
    <col min="11012" max="11012" width="17.5" style="60" customWidth="1"/>
    <col min="11013" max="11013" width="0" style="60" hidden="1" customWidth="1"/>
    <col min="11014" max="11014" width="13.1640625" style="60" bestFit="1" customWidth="1"/>
    <col min="11015" max="11015" width="13.5" style="60" bestFit="1" customWidth="1"/>
    <col min="11016" max="11264" width="10.33203125" style="60"/>
    <col min="11265" max="11265" width="7" style="60" customWidth="1"/>
    <col min="11266" max="11266" width="84.1640625" style="60" customWidth="1"/>
    <col min="11267" max="11267" width="19.1640625" style="60" customWidth="1"/>
    <col min="11268" max="11268" width="17.5" style="60" customWidth="1"/>
    <col min="11269" max="11269" width="0" style="60" hidden="1" customWidth="1"/>
    <col min="11270" max="11270" width="13.1640625" style="60" bestFit="1" customWidth="1"/>
    <col min="11271" max="11271" width="13.5" style="60" bestFit="1" customWidth="1"/>
    <col min="11272" max="11520" width="10.33203125" style="60"/>
    <col min="11521" max="11521" width="7" style="60" customWidth="1"/>
    <col min="11522" max="11522" width="84.1640625" style="60" customWidth="1"/>
    <col min="11523" max="11523" width="19.1640625" style="60" customWidth="1"/>
    <col min="11524" max="11524" width="17.5" style="60" customWidth="1"/>
    <col min="11525" max="11525" width="0" style="60" hidden="1" customWidth="1"/>
    <col min="11526" max="11526" width="13.1640625" style="60" bestFit="1" customWidth="1"/>
    <col min="11527" max="11527" width="13.5" style="60" bestFit="1" customWidth="1"/>
    <col min="11528" max="11776" width="10.33203125" style="60"/>
    <col min="11777" max="11777" width="7" style="60" customWidth="1"/>
    <col min="11778" max="11778" width="84.1640625" style="60" customWidth="1"/>
    <col min="11779" max="11779" width="19.1640625" style="60" customWidth="1"/>
    <col min="11780" max="11780" width="17.5" style="60" customWidth="1"/>
    <col min="11781" max="11781" width="0" style="60" hidden="1" customWidth="1"/>
    <col min="11782" max="11782" width="13.1640625" style="60" bestFit="1" customWidth="1"/>
    <col min="11783" max="11783" width="13.5" style="60" bestFit="1" customWidth="1"/>
    <col min="11784" max="12032" width="10.33203125" style="60"/>
    <col min="12033" max="12033" width="7" style="60" customWidth="1"/>
    <col min="12034" max="12034" width="84.1640625" style="60" customWidth="1"/>
    <col min="12035" max="12035" width="19.1640625" style="60" customWidth="1"/>
    <col min="12036" max="12036" width="17.5" style="60" customWidth="1"/>
    <col min="12037" max="12037" width="0" style="60" hidden="1" customWidth="1"/>
    <col min="12038" max="12038" width="13.1640625" style="60" bestFit="1" customWidth="1"/>
    <col min="12039" max="12039" width="13.5" style="60" bestFit="1" customWidth="1"/>
    <col min="12040" max="12288" width="10.33203125" style="60"/>
    <col min="12289" max="12289" width="7" style="60" customWidth="1"/>
    <col min="12290" max="12290" width="84.1640625" style="60" customWidth="1"/>
    <col min="12291" max="12291" width="19.1640625" style="60" customWidth="1"/>
    <col min="12292" max="12292" width="17.5" style="60" customWidth="1"/>
    <col min="12293" max="12293" width="0" style="60" hidden="1" customWidth="1"/>
    <col min="12294" max="12294" width="13.1640625" style="60" bestFit="1" customWidth="1"/>
    <col min="12295" max="12295" width="13.5" style="60" bestFit="1" customWidth="1"/>
    <col min="12296" max="12544" width="10.33203125" style="60"/>
    <col min="12545" max="12545" width="7" style="60" customWidth="1"/>
    <col min="12546" max="12546" width="84.1640625" style="60" customWidth="1"/>
    <col min="12547" max="12547" width="19.1640625" style="60" customWidth="1"/>
    <col min="12548" max="12548" width="17.5" style="60" customWidth="1"/>
    <col min="12549" max="12549" width="0" style="60" hidden="1" customWidth="1"/>
    <col min="12550" max="12550" width="13.1640625" style="60" bestFit="1" customWidth="1"/>
    <col min="12551" max="12551" width="13.5" style="60" bestFit="1" customWidth="1"/>
    <col min="12552" max="12800" width="10.33203125" style="60"/>
    <col min="12801" max="12801" width="7" style="60" customWidth="1"/>
    <col min="12802" max="12802" width="84.1640625" style="60" customWidth="1"/>
    <col min="12803" max="12803" width="19.1640625" style="60" customWidth="1"/>
    <col min="12804" max="12804" width="17.5" style="60" customWidth="1"/>
    <col min="12805" max="12805" width="0" style="60" hidden="1" customWidth="1"/>
    <col min="12806" max="12806" width="13.1640625" style="60" bestFit="1" customWidth="1"/>
    <col min="12807" max="12807" width="13.5" style="60" bestFit="1" customWidth="1"/>
    <col min="12808" max="13056" width="10.33203125" style="60"/>
    <col min="13057" max="13057" width="7" style="60" customWidth="1"/>
    <col min="13058" max="13058" width="84.1640625" style="60" customWidth="1"/>
    <col min="13059" max="13059" width="19.1640625" style="60" customWidth="1"/>
    <col min="13060" max="13060" width="17.5" style="60" customWidth="1"/>
    <col min="13061" max="13061" width="0" style="60" hidden="1" customWidth="1"/>
    <col min="13062" max="13062" width="13.1640625" style="60" bestFit="1" customWidth="1"/>
    <col min="13063" max="13063" width="13.5" style="60" bestFit="1" customWidth="1"/>
    <col min="13064" max="13312" width="10.33203125" style="60"/>
    <col min="13313" max="13313" width="7" style="60" customWidth="1"/>
    <col min="13314" max="13314" width="84.1640625" style="60" customWidth="1"/>
    <col min="13315" max="13315" width="19.1640625" style="60" customWidth="1"/>
    <col min="13316" max="13316" width="17.5" style="60" customWidth="1"/>
    <col min="13317" max="13317" width="0" style="60" hidden="1" customWidth="1"/>
    <col min="13318" max="13318" width="13.1640625" style="60" bestFit="1" customWidth="1"/>
    <col min="13319" max="13319" width="13.5" style="60" bestFit="1" customWidth="1"/>
    <col min="13320" max="13568" width="10.33203125" style="60"/>
    <col min="13569" max="13569" width="7" style="60" customWidth="1"/>
    <col min="13570" max="13570" width="84.1640625" style="60" customWidth="1"/>
    <col min="13571" max="13571" width="19.1640625" style="60" customWidth="1"/>
    <col min="13572" max="13572" width="17.5" style="60" customWidth="1"/>
    <col min="13573" max="13573" width="0" style="60" hidden="1" customWidth="1"/>
    <col min="13574" max="13574" width="13.1640625" style="60" bestFit="1" customWidth="1"/>
    <col min="13575" max="13575" width="13.5" style="60" bestFit="1" customWidth="1"/>
    <col min="13576" max="13824" width="10.33203125" style="60"/>
    <col min="13825" max="13825" width="7" style="60" customWidth="1"/>
    <col min="13826" max="13826" width="84.1640625" style="60" customWidth="1"/>
    <col min="13827" max="13827" width="19.1640625" style="60" customWidth="1"/>
    <col min="13828" max="13828" width="17.5" style="60" customWidth="1"/>
    <col min="13829" max="13829" width="0" style="60" hidden="1" customWidth="1"/>
    <col min="13830" max="13830" width="13.1640625" style="60" bestFit="1" customWidth="1"/>
    <col min="13831" max="13831" width="13.5" style="60" bestFit="1" customWidth="1"/>
    <col min="13832" max="14080" width="10.33203125" style="60"/>
    <col min="14081" max="14081" width="7" style="60" customWidth="1"/>
    <col min="14082" max="14082" width="84.1640625" style="60" customWidth="1"/>
    <col min="14083" max="14083" width="19.1640625" style="60" customWidth="1"/>
    <col min="14084" max="14084" width="17.5" style="60" customWidth="1"/>
    <col min="14085" max="14085" width="0" style="60" hidden="1" customWidth="1"/>
    <col min="14086" max="14086" width="13.1640625" style="60" bestFit="1" customWidth="1"/>
    <col min="14087" max="14087" width="13.5" style="60" bestFit="1" customWidth="1"/>
    <col min="14088" max="14336" width="10.33203125" style="60"/>
    <col min="14337" max="14337" width="7" style="60" customWidth="1"/>
    <col min="14338" max="14338" width="84.1640625" style="60" customWidth="1"/>
    <col min="14339" max="14339" width="19.1640625" style="60" customWidth="1"/>
    <col min="14340" max="14340" width="17.5" style="60" customWidth="1"/>
    <col min="14341" max="14341" width="0" style="60" hidden="1" customWidth="1"/>
    <col min="14342" max="14342" width="13.1640625" style="60" bestFit="1" customWidth="1"/>
    <col min="14343" max="14343" width="13.5" style="60" bestFit="1" customWidth="1"/>
    <col min="14344" max="14592" width="10.33203125" style="60"/>
    <col min="14593" max="14593" width="7" style="60" customWidth="1"/>
    <col min="14594" max="14594" width="84.1640625" style="60" customWidth="1"/>
    <col min="14595" max="14595" width="19.1640625" style="60" customWidth="1"/>
    <col min="14596" max="14596" width="17.5" style="60" customWidth="1"/>
    <col min="14597" max="14597" width="0" style="60" hidden="1" customWidth="1"/>
    <col min="14598" max="14598" width="13.1640625" style="60" bestFit="1" customWidth="1"/>
    <col min="14599" max="14599" width="13.5" style="60" bestFit="1" customWidth="1"/>
    <col min="14600" max="14848" width="10.33203125" style="60"/>
    <col min="14849" max="14849" width="7" style="60" customWidth="1"/>
    <col min="14850" max="14850" width="84.1640625" style="60" customWidth="1"/>
    <col min="14851" max="14851" width="19.1640625" style="60" customWidth="1"/>
    <col min="14852" max="14852" width="17.5" style="60" customWidth="1"/>
    <col min="14853" max="14853" width="0" style="60" hidden="1" customWidth="1"/>
    <col min="14854" max="14854" width="13.1640625" style="60" bestFit="1" customWidth="1"/>
    <col min="14855" max="14855" width="13.5" style="60" bestFit="1" customWidth="1"/>
    <col min="14856" max="15104" width="10.33203125" style="60"/>
    <col min="15105" max="15105" width="7" style="60" customWidth="1"/>
    <col min="15106" max="15106" width="84.1640625" style="60" customWidth="1"/>
    <col min="15107" max="15107" width="19.1640625" style="60" customWidth="1"/>
    <col min="15108" max="15108" width="17.5" style="60" customWidth="1"/>
    <col min="15109" max="15109" width="0" style="60" hidden="1" customWidth="1"/>
    <col min="15110" max="15110" width="13.1640625" style="60" bestFit="1" customWidth="1"/>
    <col min="15111" max="15111" width="13.5" style="60" bestFit="1" customWidth="1"/>
    <col min="15112" max="15360" width="10.33203125" style="60"/>
    <col min="15361" max="15361" width="7" style="60" customWidth="1"/>
    <col min="15362" max="15362" width="84.1640625" style="60" customWidth="1"/>
    <col min="15363" max="15363" width="19.1640625" style="60" customWidth="1"/>
    <col min="15364" max="15364" width="17.5" style="60" customWidth="1"/>
    <col min="15365" max="15365" width="0" style="60" hidden="1" customWidth="1"/>
    <col min="15366" max="15366" width="13.1640625" style="60" bestFit="1" customWidth="1"/>
    <col min="15367" max="15367" width="13.5" style="60" bestFit="1" customWidth="1"/>
    <col min="15368" max="15616" width="10.33203125" style="60"/>
    <col min="15617" max="15617" width="7" style="60" customWidth="1"/>
    <col min="15618" max="15618" width="84.1640625" style="60" customWidth="1"/>
    <col min="15619" max="15619" width="19.1640625" style="60" customWidth="1"/>
    <col min="15620" max="15620" width="17.5" style="60" customWidth="1"/>
    <col min="15621" max="15621" width="0" style="60" hidden="1" customWidth="1"/>
    <col min="15622" max="15622" width="13.1640625" style="60" bestFit="1" customWidth="1"/>
    <col min="15623" max="15623" width="13.5" style="60" bestFit="1" customWidth="1"/>
    <col min="15624" max="15872" width="10.33203125" style="60"/>
    <col min="15873" max="15873" width="7" style="60" customWidth="1"/>
    <col min="15874" max="15874" width="84.1640625" style="60" customWidth="1"/>
    <col min="15875" max="15875" width="19.1640625" style="60" customWidth="1"/>
    <col min="15876" max="15876" width="17.5" style="60" customWidth="1"/>
    <col min="15877" max="15877" width="0" style="60" hidden="1" customWidth="1"/>
    <col min="15878" max="15878" width="13.1640625" style="60" bestFit="1" customWidth="1"/>
    <col min="15879" max="15879" width="13.5" style="60" bestFit="1" customWidth="1"/>
    <col min="15880" max="16128" width="10.33203125" style="60"/>
    <col min="16129" max="16129" width="7" style="60" customWidth="1"/>
    <col min="16130" max="16130" width="84.1640625" style="60" customWidth="1"/>
    <col min="16131" max="16131" width="19.1640625" style="60" customWidth="1"/>
    <col min="16132" max="16132" width="17.5" style="60" customWidth="1"/>
    <col min="16133" max="16133" width="0" style="60" hidden="1" customWidth="1"/>
    <col min="16134" max="16134" width="13.1640625" style="60" bestFit="1" customWidth="1"/>
    <col min="16135" max="16135" width="13.5" style="60" bestFit="1" customWidth="1"/>
    <col min="16136" max="16384" width="10.33203125" style="60"/>
  </cols>
  <sheetData>
    <row r="1" spans="1:6" ht="18.75" x14ac:dyDescent="0.3">
      <c r="A1" s="59"/>
      <c r="B1" s="177" t="s">
        <v>164</v>
      </c>
      <c r="C1" s="177"/>
    </row>
    <row r="2" spans="1:6" x14ac:dyDescent="0.2">
      <c r="A2" s="59"/>
      <c r="B2" s="61"/>
      <c r="C2" s="61"/>
    </row>
    <row r="3" spans="1:6" ht="57.75" customHeight="1" x14ac:dyDescent="0.2">
      <c r="A3" s="59"/>
      <c r="B3" s="178" t="str">
        <f>_ЛРВ!B8</f>
        <v>ТЕКУЩИЙ РЕМОНТ УЛИЦЫ "БУЛОКБОШИ" МСГ "МОЗОРХОЖИ" ПАРКЕНТСКОГО РАЙОНА ТАШКЕНТСКОЙ ОБЛАСТИ</v>
      </c>
      <c r="C3" s="179"/>
    </row>
    <row r="4" spans="1:6" ht="19.7" customHeight="1" x14ac:dyDescent="0.2">
      <c r="A4" s="62"/>
      <c r="B4" s="180"/>
      <c r="C4" s="180"/>
    </row>
    <row r="5" spans="1:6" ht="18.75" x14ac:dyDescent="0.2">
      <c r="A5" s="181" t="s">
        <v>165</v>
      </c>
      <c r="B5" s="182" t="s">
        <v>166</v>
      </c>
      <c r="C5" s="63" t="s">
        <v>167</v>
      </c>
    </row>
    <row r="6" spans="1:6" ht="18.75" x14ac:dyDescent="0.3">
      <c r="A6" s="181"/>
      <c r="B6" s="182"/>
      <c r="C6" s="64" t="s">
        <v>168</v>
      </c>
    </row>
    <row r="7" spans="1:6" ht="18.75" x14ac:dyDescent="0.2">
      <c r="A7" s="65">
        <v>1</v>
      </c>
      <c r="B7" s="65">
        <v>2</v>
      </c>
      <c r="C7" s="65">
        <v>3</v>
      </c>
    </row>
    <row r="8" spans="1:6" ht="20.25" customHeight="1" x14ac:dyDescent="0.2">
      <c r="A8" s="66">
        <v>1</v>
      </c>
      <c r="B8" s="67" t="s">
        <v>169</v>
      </c>
      <c r="C8" s="72">
        <v>0</v>
      </c>
      <c r="F8" s="69"/>
    </row>
    <row r="9" spans="1:6" ht="33" customHeight="1" x14ac:dyDescent="0.2">
      <c r="A9" s="66">
        <v>2</v>
      </c>
      <c r="B9" s="70" t="s">
        <v>170</v>
      </c>
      <c r="C9" s="68">
        <f ca="1">'исх данные'!C4/1000</f>
        <v>113240.04054999999</v>
      </c>
      <c r="D9" s="71"/>
      <c r="F9" s="69"/>
    </row>
    <row r="10" spans="1:6" ht="20.25" customHeight="1" x14ac:dyDescent="0.2">
      <c r="A10" s="66">
        <v>3</v>
      </c>
      <c r="B10" s="67" t="s">
        <v>171</v>
      </c>
      <c r="C10" s="68">
        <f>'исх данные'!C5/1000</f>
        <v>16204.58028</v>
      </c>
      <c r="D10" s="71"/>
      <c r="F10" s="69"/>
    </row>
    <row r="11" spans="1:6" ht="20.25" customHeight="1" x14ac:dyDescent="0.2">
      <c r="A11" s="66">
        <v>4</v>
      </c>
      <c r="B11" s="67" t="s">
        <v>172</v>
      </c>
      <c r="C11" s="72">
        <v>0</v>
      </c>
      <c r="F11" s="69"/>
    </row>
    <row r="12" spans="1:6" ht="20.25" customHeight="1" x14ac:dyDescent="0.2">
      <c r="A12" s="66">
        <v>5</v>
      </c>
      <c r="B12" s="67" t="s">
        <v>173</v>
      </c>
      <c r="C12" s="72">
        <v>0</v>
      </c>
      <c r="F12" s="69"/>
    </row>
    <row r="13" spans="1:6" ht="33" customHeight="1" x14ac:dyDescent="0.2">
      <c r="A13" s="66">
        <v>6</v>
      </c>
      <c r="B13" s="70" t="s">
        <v>174</v>
      </c>
      <c r="C13" s="68">
        <f ca="1">'исх данные'!C8/1000</f>
        <v>1045.3443306597001</v>
      </c>
      <c r="D13" s="71"/>
      <c r="F13" s="69"/>
    </row>
    <row r="14" spans="1:6" ht="20.25" customHeight="1" x14ac:dyDescent="0.2">
      <c r="A14" s="66">
        <v>7</v>
      </c>
      <c r="B14" s="67" t="s">
        <v>175</v>
      </c>
      <c r="C14" s="68">
        <f ca="1">'исх данные'!C13/1000</f>
        <v>3559.9977327789998</v>
      </c>
      <c r="D14" s="71"/>
      <c r="F14" s="69"/>
    </row>
    <row r="15" spans="1:6" ht="20.25" customHeight="1" x14ac:dyDescent="0.2">
      <c r="A15" s="66">
        <v>8</v>
      </c>
      <c r="B15" s="67" t="s">
        <v>176</v>
      </c>
      <c r="C15" s="68">
        <f ca="1">'исх данные'!C14/1000</f>
        <v>25469.492949753352</v>
      </c>
      <c r="D15" s="71"/>
      <c r="F15" s="69"/>
    </row>
    <row r="16" spans="1:6" ht="20.25" customHeight="1" x14ac:dyDescent="0.2">
      <c r="A16" s="66">
        <v>9</v>
      </c>
      <c r="B16" s="67" t="s">
        <v>177</v>
      </c>
      <c r="C16" s="68">
        <f ca="1">'исх данные'!C23/1000</f>
        <v>510.46199999999999</v>
      </c>
      <c r="F16" s="69"/>
    </row>
    <row r="17" spans="1:7" ht="47.25" x14ac:dyDescent="0.2">
      <c r="A17" s="66">
        <v>10</v>
      </c>
      <c r="B17" s="70" t="s">
        <v>178</v>
      </c>
      <c r="C17" s="73">
        <f>'[1]исходные данные'!C26</f>
        <v>1</v>
      </c>
      <c r="F17" s="69"/>
    </row>
    <row r="18" spans="1:7" ht="21.75" customHeight="1" x14ac:dyDescent="0.2">
      <c r="A18" s="66">
        <v>11</v>
      </c>
      <c r="B18" s="67" t="s">
        <v>179</v>
      </c>
      <c r="C18" s="68">
        <f ca="1">SUM(C8:C16)</f>
        <v>160029.91784319206</v>
      </c>
      <c r="D18" s="71"/>
      <c r="F18" s="69"/>
    </row>
    <row r="19" spans="1:7" ht="20.25" customHeight="1" x14ac:dyDescent="0.2">
      <c r="A19" s="66">
        <v>12</v>
      </c>
      <c r="B19" s="67" t="s">
        <v>180</v>
      </c>
      <c r="C19" s="68">
        <f ca="1">+C18*0.15</f>
        <v>24004.48767647881</v>
      </c>
    </row>
    <row r="20" spans="1:7" ht="20.25" customHeight="1" x14ac:dyDescent="0.2">
      <c r="A20" s="66">
        <v>13</v>
      </c>
      <c r="B20" s="67" t="s">
        <v>181</v>
      </c>
      <c r="C20" s="68">
        <f ca="1">C19+C18</f>
        <v>184034.40551967087</v>
      </c>
      <c r="D20" s="74"/>
      <c r="F20" s="69"/>
    </row>
    <row r="21" spans="1:7" ht="20.25" customHeight="1" x14ac:dyDescent="0.2">
      <c r="A21" s="66">
        <v>14</v>
      </c>
      <c r="B21" s="67" t="s">
        <v>182</v>
      </c>
      <c r="C21" s="68">
        <v>0</v>
      </c>
    </row>
    <row r="22" spans="1:7" ht="20.25" customHeight="1" x14ac:dyDescent="0.2">
      <c r="A22" s="66">
        <v>15</v>
      </c>
      <c r="B22" s="67" t="s">
        <v>183</v>
      </c>
      <c r="C22" s="68">
        <f ca="1">C21+C20</f>
        <v>184034.40551967087</v>
      </c>
      <c r="F22" s="69"/>
    </row>
    <row r="23" spans="1:7" ht="14.25" customHeight="1" x14ac:dyDescent="0.2">
      <c r="C23" s="76"/>
    </row>
    <row r="24" spans="1:7" x14ac:dyDescent="0.2">
      <c r="C24" s="77"/>
      <c r="D24" s="78"/>
      <c r="E24" s="78"/>
      <c r="F24" s="78"/>
    </row>
    <row r="25" spans="1:7" s="82" customFormat="1" ht="15.75" x14ac:dyDescent="0.25">
      <c r="A25" s="79" t="s">
        <v>184</v>
      </c>
      <c r="B25" s="80"/>
      <c r="C25" s="81" t="s">
        <v>185</v>
      </c>
    </row>
    <row r="26" spans="1:7" s="82" customFormat="1" ht="15.75" x14ac:dyDescent="0.25">
      <c r="A26" s="83" t="s">
        <v>186</v>
      </c>
      <c r="B26" s="83"/>
      <c r="C26" s="84" t="s">
        <v>187</v>
      </c>
    </row>
    <row r="27" spans="1:7" s="82" customFormat="1" ht="15.75" x14ac:dyDescent="0.25">
      <c r="A27" s="85"/>
      <c r="B27" s="85"/>
      <c r="C27" s="84"/>
      <c r="F27" s="86"/>
    </row>
    <row r="28" spans="1:7" s="82" customFormat="1" ht="15.75" x14ac:dyDescent="0.25">
      <c r="A28" s="83" t="s">
        <v>188</v>
      </c>
      <c r="B28" s="83"/>
      <c r="C28" s="84" t="s">
        <v>188</v>
      </c>
      <c r="F28" s="60"/>
    </row>
    <row r="29" spans="1:7" ht="15.75" x14ac:dyDescent="0.25">
      <c r="F29" s="87"/>
      <c r="G29" s="88"/>
    </row>
    <row r="30" spans="1:7" x14ac:dyDescent="0.2">
      <c r="C30" s="77"/>
      <c r="D30" s="78"/>
      <c r="E30" s="78"/>
      <c r="F30" s="78"/>
    </row>
    <row r="31" spans="1:7" x14ac:dyDescent="0.2">
      <c r="C31" s="69"/>
      <c r="D31" s="78"/>
      <c r="E31" s="78"/>
      <c r="F31" s="78"/>
    </row>
    <row r="32" spans="1:7" x14ac:dyDescent="0.2">
      <c r="C32" s="89"/>
      <c r="D32" s="78"/>
      <c r="E32" s="78"/>
    </row>
    <row r="35" spans="2:3" x14ac:dyDescent="0.2">
      <c r="C35" s="69"/>
    </row>
    <row r="39" spans="2:3" x14ac:dyDescent="0.2">
      <c r="B39" s="90"/>
    </row>
    <row r="40" spans="2:3" x14ac:dyDescent="0.2">
      <c r="B40" s="90"/>
    </row>
  </sheetData>
  <mergeCells count="5">
    <mergeCell ref="B1:C1"/>
    <mergeCell ref="B3:C3"/>
    <mergeCell ref="B4:C4"/>
    <mergeCell ref="A5:A6"/>
    <mergeCell ref="B5:B6"/>
  </mergeCells>
  <pageMargins left="0.70866141732283472" right="0.51181102362204722" top="0.74803149606299213" bottom="0.74803149606299213" header="0.31496062992125984" footer="0.31496062992125984"/>
  <pageSetup paperSize="9" scale="9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_ЛРВ</vt:lpstr>
      <vt:lpstr>ресурс</vt:lpstr>
      <vt:lpstr>исх данные</vt:lpstr>
      <vt:lpstr>свод</vt:lpstr>
      <vt:lpstr>_ЛРВ!Заголовки_для_печати</vt:lpstr>
      <vt:lpstr>'исх данные'!Область_печати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ЛОКАЛЬНАЯ РЕСУРСНАЯ ВЕДОМОСТЬ</dc:title>
  <dc:creator>User</dc:creator>
  <cp:lastModifiedBy>User</cp:lastModifiedBy>
  <cp:lastPrinted>2021-11-09T15:54:58Z</cp:lastPrinted>
  <dcterms:created xsi:type="dcterms:W3CDTF">2008-02-01T06:52:42Z</dcterms:created>
  <dcterms:modified xsi:type="dcterms:W3CDTF">2021-11-25T12:53:22Z</dcterms:modified>
</cp:coreProperties>
</file>