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b87c2ecea37e59a3/Рабочий стол/acфальт/"/>
    </mc:Choice>
  </mc:AlternateContent>
  <xr:revisionPtr revIDLastSave="3" documentId="11_AD4DF75460589B3ACB728477879A74485ADEDD82" xr6:coauthVersionLast="45" xr6:coauthVersionMax="45" xr10:uidLastSave="{0553DFBB-9C85-43F0-B966-A99942966EE9}"/>
  <bookViews>
    <workbookView xWindow="-120" yWindow="-120" windowWidth="19440" windowHeight="1044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2" i="1" l="1"/>
  <c r="F521" i="1"/>
  <c r="F520" i="1"/>
  <c r="F519" i="1"/>
  <c r="F518" i="1"/>
  <c r="F517" i="1"/>
  <c r="E515" i="1"/>
  <c r="E514" i="1"/>
  <c r="E513" i="1"/>
  <c r="F512" i="1"/>
  <c r="F511" i="1"/>
  <c r="F510" i="1"/>
  <c r="F509" i="1"/>
  <c r="F508" i="1"/>
  <c r="E506" i="1"/>
  <c r="E505" i="1"/>
  <c r="E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E489" i="1"/>
  <c r="E488" i="1"/>
  <c r="E487" i="1"/>
  <c r="E486" i="1"/>
  <c r="E485" i="1"/>
  <c r="F485" i="1" s="1"/>
  <c r="E484" i="1"/>
  <c r="H483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H468" i="1"/>
  <c r="E468" i="1"/>
  <c r="F467" i="1"/>
  <c r="F466" i="1"/>
  <c r="F465" i="1"/>
  <c r="F464" i="1"/>
  <c r="F463" i="1"/>
  <c r="F462" i="1"/>
  <c r="F461" i="1"/>
  <c r="F460" i="1"/>
  <c r="F459" i="1"/>
  <c r="F457" i="1"/>
  <c r="E456" i="1"/>
  <c r="F456" i="1" s="1"/>
  <c r="F455" i="1"/>
  <c r="F453" i="1"/>
  <c r="F452" i="1"/>
  <c r="F451" i="1"/>
  <c r="F450" i="1"/>
  <c r="F449" i="1"/>
  <c r="F448" i="1"/>
  <c r="F447" i="1"/>
  <c r="F446" i="1"/>
  <c r="F445" i="1"/>
  <c r="F443" i="1"/>
  <c r="F442" i="1"/>
  <c r="F441" i="1"/>
  <c r="F440" i="1"/>
  <c r="F438" i="1"/>
  <c r="F437" i="1"/>
  <c r="F436" i="1"/>
  <c r="F435" i="1"/>
  <c r="F434" i="1"/>
  <c r="F433" i="1"/>
  <c r="F432" i="1"/>
  <c r="F431" i="1"/>
  <c r="F428" i="1"/>
  <c r="F427" i="1"/>
  <c r="F426" i="1"/>
  <c r="F423" i="1"/>
  <c r="F422" i="1"/>
  <c r="F421" i="1"/>
  <c r="F420" i="1"/>
  <c r="F419" i="1"/>
  <c r="F418" i="1"/>
  <c r="E415" i="1"/>
  <c r="E405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E378" i="1"/>
  <c r="F382" i="1" s="1"/>
  <c r="E373" i="1"/>
  <c r="F376" i="1" s="1"/>
  <c r="F369" i="1"/>
  <c r="E367" i="1"/>
  <c r="F368" i="1" s="1"/>
  <c r="F363" i="1"/>
  <c r="E362" i="1"/>
  <c r="F364" i="1" s="1"/>
  <c r="F357" i="1"/>
  <c r="E356" i="1"/>
  <c r="F356" i="1" s="1"/>
  <c r="F354" i="1"/>
  <c r="F351" i="1"/>
  <c r="F350" i="1"/>
  <c r="F349" i="1"/>
  <c r="F348" i="1"/>
  <c r="F346" i="1"/>
  <c r="F345" i="1"/>
  <c r="F343" i="1"/>
  <c r="F342" i="1"/>
  <c r="F341" i="1"/>
  <c r="F340" i="1"/>
  <c r="F339" i="1"/>
  <c r="F337" i="1"/>
  <c r="F336" i="1"/>
  <c r="F335" i="1"/>
  <c r="F334" i="1"/>
  <c r="F333" i="1"/>
  <c r="E332" i="1"/>
  <c r="F332" i="1" s="1"/>
  <c r="E330" i="1"/>
  <c r="F330" i="1" s="1"/>
  <c r="F329" i="1"/>
  <c r="F327" i="1"/>
  <c r="F326" i="1"/>
  <c r="E325" i="1"/>
  <c r="F325" i="1" s="1"/>
  <c r="E323" i="1"/>
  <c r="E322" i="1"/>
  <c r="E321" i="1"/>
  <c r="E318" i="1"/>
  <c r="E317" i="1"/>
  <c r="E316" i="1"/>
  <c r="F317" i="1" s="1"/>
  <c r="F315" i="1"/>
  <c r="F314" i="1"/>
  <c r="F313" i="1"/>
  <c r="F312" i="1"/>
  <c r="F311" i="1"/>
  <c r="F310" i="1"/>
  <c r="F309" i="1"/>
  <c r="F308" i="1"/>
  <c r="F307" i="1"/>
  <c r="F306" i="1"/>
  <c r="F305" i="1"/>
  <c r="F303" i="1"/>
  <c r="F302" i="1"/>
  <c r="F301" i="1"/>
  <c r="F300" i="1"/>
  <c r="F299" i="1"/>
  <c r="F298" i="1"/>
  <c r="F297" i="1"/>
  <c r="F296" i="1"/>
  <c r="F295" i="1"/>
  <c r="F294" i="1"/>
  <c r="F293" i="1"/>
  <c r="F291" i="1"/>
  <c r="E290" i="1"/>
  <c r="F290" i="1" s="1"/>
  <c r="F289" i="1"/>
  <c r="F286" i="1"/>
  <c r="F285" i="1"/>
  <c r="F284" i="1"/>
  <c r="F283" i="1"/>
  <c r="F282" i="1"/>
  <c r="F281" i="1"/>
  <c r="F280" i="1"/>
  <c r="F278" i="1"/>
  <c r="F277" i="1"/>
  <c r="F276" i="1"/>
  <c r="F275" i="1"/>
  <c r="F268" i="1"/>
  <c r="F267" i="1"/>
  <c r="F266" i="1"/>
  <c r="F241" i="1"/>
  <c r="E240" i="1"/>
  <c r="E269" i="1" s="1"/>
  <c r="F239" i="1"/>
  <c r="F238" i="1"/>
  <c r="F237" i="1"/>
  <c r="F236" i="1"/>
  <c r="F235" i="1"/>
  <c r="F234" i="1"/>
  <c r="F233" i="1"/>
  <c r="F232" i="1"/>
  <c r="F231" i="1"/>
  <c r="E229" i="1"/>
  <c r="F229" i="1" s="1"/>
  <c r="E228" i="1"/>
  <c r="F228" i="1" s="1"/>
  <c r="E227" i="1"/>
  <c r="F227" i="1" s="1"/>
  <c r="E226" i="1"/>
  <c r="F226" i="1" s="1"/>
  <c r="F224" i="1"/>
  <c r="F223" i="1"/>
  <c r="F222" i="1"/>
  <c r="F221" i="1"/>
  <c r="F220" i="1"/>
  <c r="F219" i="1"/>
  <c r="F218" i="1"/>
  <c r="F217" i="1"/>
  <c r="F216" i="1"/>
  <c r="F215" i="1"/>
  <c r="G214" i="1"/>
  <c r="F213" i="1"/>
  <c r="F212" i="1"/>
  <c r="F211" i="1"/>
  <c r="F210" i="1"/>
  <c r="F208" i="1"/>
  <c r="F207" i="1"/>
  <c r="F206" i="1"/>
  <c r="F205" i="1"/>
  <c r="F204" i="1"/>
  <c r="F203" i="1"/>
  <c r="F202" i="1"/>
  <c r="F201" i="1"/>
  <c r="H200" i="1"/>
  <c r="F198" i="1"/>
  <c r="F197" i="1"/>
  <c r="F196" i="1"/>
  <c r="F194" i="1"/>
  <c r="F193" i="1"/>
  <c r="F192" i="1"/>
  <c r="E158" i="1"/>
  <c r="E189" i="1" s="1"/>
  <c r="F157" i="1"/>
  <c r="F156" i="1"/>
  <c r="F155" i="1"/>
  <c r="F154" i="1"/>
  <c r="F153" i="1"/>
  <c r="F152" i="1"/>
  <c r="F151" i="1"/>
  <c r="F150" i="1"/>
  <c r="F149" i="1"/>
  <c r="E147" i="1"/>
  <c r="E146" i="1"/>
  <c r="E145" i="1"/>
  <c r="E144" i="1"/>
  <c r="F144" i="1" s="1"/>
  <c r="E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H118" i="1"/>
  <c r="F116" i="1"/>
  <c r="F111" i="1"/>
  <c r="F110" i="1"/>
  <c r="E103" i="1"/>
  <c r="F107" i="1" s="1"/>
  <c r="F102" i="1"/>
  <c r="F101" i="1"/>
  <c r="F100" i="1"/>
  <c r="F98" i="1"/>
  <c r="F97" i="1"/>
  <c r="F95" i="1"/>
  <c r="F94" i="1"/>
  <c r="F93" i="1"/>
  <c r="F92" i="1"/>
  <c r="E88" i="1"/>
  <c r="F89" i="1" s="1"/>
  <c r="F87" i="1"/>
  <c r="F86" i="1"/>
  <c r="F85" i="1"/>
  <c r="F84" i="1"/>
  <c r="G83" i="1"/>
  <c r="F81" i="1"/>
  <c r="F80" i="1"/>
  <c r="F79" i="1"/>
  <c r="F78" i="1"/>
  <c r="F77" i="1"/>
  <c r="F76" i="1"/>
  <c r="F75" i="1"/>
  <c r="F74" i="1"/>
  <c r="F73" i="1"/>
  <c r="F70" i="1"/>
  <c r="F69" i="1"/>
  <c r="F68" i="1"/>
  <c r="F67" i="1"/>
  <c r="F66" i="1"/>
  <c r="E55" i="1"/>
  <c r="F60" i="1" s="1"/>
  <c r="F54" i="1"/>
  <c r="F53" i="1"/>
  <c r="F52" i="1"/>
  <c r="F51" i="1"/>
  <c r="E49" i="1"/>
  <c r="F49" i="1" s="1"/>
  <c r="E48" i="1"/>
  <c r="F48" i="1" s="1"/>
  <c r="E47" i="1"/>
  <c r="F47" i="1" s="1"/>
  <c r="E46" i="1"/>
  <c r="F46" i="1" s="1"/>
  <c r="E38" i="1"/>
  <c r="E41" i="1" s="1"/>
  <c r="F37" i="1"/>
  <c r="F36" i="1"/>
  <c r="F35" i="1"/>
  <c r="F34" i="1"/>
  <c r="E29" i="1"/>
  <c r="F32" i="1" s="1"/>
  <c r="E27" i="1"/>
  <c r="F26" i="1"/>
  <c r="F25" i="1"/>
  <c r="F24" i="1"/>
  <c r="E20" i="1"/>
  <c r="F19" i="1"/>
  <c r="F18" i="1"/>
  <c r="F17" i="1"/>
  <c r="F16" i="1"/>
  <c r="A3" i="1"/>
  <c r="A2" i="1"/>
  <c r="A1" i="1"/>
  <c r="F244" i="1" l="1"/>
  <c r="F365" i="1"/>
  <c r="F322" i="1"/>
  <c r="F90" i="1"/>
  <c r="F246" i="1"/>
  <c r="F366" i="1"/>
  <c r="F255" i="1"/>
  <c r="E271" i="1"/>
  <c r="F321" i="1"/>
  <c r="F43" i="1"/>
  <c r="F42" i="1"/>
  <c r="F62" i="1"/>
  <c r="F165" i="1"/>
  <c r="F173" i="1"/>
  <c r="F318" i="1"/>
  <c r="F323" i="1"/>
  <c r="E358" i="1" s="1"/>
  <c r="E39" i="1"/>
  <c r="F40" i="1" s="1"/>
  <c r="F57" i="1"/>
  <c r="F64" i="1"/>
  <c r="F145" i="1"/>
  <c r="F147" i="1"/>
  <c r="F162" i="1"/>
  <c r="E174" i="1"/>
  <c r="F181" i="1" s="1"/>
  <c r="F247" i="1"/>
  <c r="F375" i="1"/>
  <c r="F487" i="1"/>
  <c r="F489" i="1"/>
  <c r="F514" i="1"/>
  <c r="F59" i="1"/>
  <c r="F163" i="1"/>
  <c r="F515" i="1"/>
  <c r="F146" i="1"/>
  <c r="F159" i="1"/>
  <c r="F164" i="1"/>
  <c r="F245" i="1"/>
  <c r="F486" i="1"/>
  <c r="F488" i="1"/>
  <c r="F505" i="1"/>
  <c r="F106" i="1"/>
  <c r="E359" i="1"/>
  <c r="F30" i="1"/>
  <c r="F104" i="1"/>
  <c r="F182" i="1"/>
  <c r="F179" i="1"/>
  <c r="F176" i="1"/>
  <c r="F180" i="1"/>
  <c r="F177" i="1"/>
  <c r="E112" i="1"/>
  <c r="F108" i="1"/>
  <c r="F105" i="1"/>
  <c r="F31" i="1"/>
  <c r="F61" i="1"/>
  <c r="F63" i="1"/>
  <c r="F379" i="1"/>
  <c r="F381" i="1"/>
  <c r="F380" i="1"/>
  <c r="F383" i="1"/>
  <c r="F56" i="1"/>
  <c r="F58" i="1"/>
  <c r="F175" i="1"/>
  <c r="F178" i="1"/>
  <c r="F161" i="1"/>
  <c r="F166" i="1"/>
  <c r="F168" i="1"/>
  <c r="F170" i="1"/>
  <c r="F172" i="1"/>
  <c r="E183" i="1"/>
  <c r="E188" i="1"/>
  <c r="E190" i="1"/>
  <c r="F254" i="1"/>
  <c r="F252" i="1"/>
  <c r="F250" i="1"/>
  <c r="F248" i="1"/>
  <c r="F253" i="1"/>
  <c r="F251" i="1"/>
  <c r="F249" i="1"/>
  <c r="F242" i="1"/>
  <c r="E270" i="1"/>
  <c r="F370" i="1"/>
  <c r="F371" i="1"/>
  <c r="F377" i="1"/>
  <c r="F374" i="1"/>
  <c r="F506" i="1"/>
  <c r="F160" i="1"/>
  <c r="F167" i="1"/>
  <c r="F169" i="1"/>
  <c r="F171" i="1"/>
  <c r="E187" i="1"/>
  <c r="F243" i="1"/>
  <c r="E256" i="1"/>
  <c r="E272" i="1"/>
  <c r="F320" i="1"/>
  <c r="F319" i="1"/>
  <c r="F372" i="1"/>
  <c r="F184" i="1" l="1"/>
  <c r="F186" i="1"/>
  <c r="F185" i="1"/>
  <c r="F114" i="1"/>
  <c r="F115" i="1"/>
  <c r="F113" i="1"/>
  <c r="L372" i="1"/>
  <c r="F262" i="1"/>
  <c r="F259" i="1"/>
  <c r="F264" i="1"/>
  <c r="F261" i="1"/>
  <c r="F258" i="1"/>
  <c r="F260" i="1"/>
  <c r="F257" i="1"/>
  <c r="F263" i="1"/>
  <c r="H540" i="1" l="1"/>
</calcChain>
</file>

<file path=xl/sharedStrings.xml><?xml version="1.0" encoding="utf-8"?>
<sst xmlns="http://schemas.openxmlformats.org/spreadsheetml/2006/main" count="1601" uniqueCount="541">
  <si>
    <t>АКТ ВЫПОЛЬНЕННЫХ</t>
  </si>
  <si>
    <t>Локальная ресурсная смета</t>
  </si>
  <si>
    <t>N п.п.</t>
  </si>
  <si>
    <t>Шифр номера нормативов и коды ресурсов</t>
  </si>
  <si>
    <t>Наименование работ и затрат, характеристика оборудования и его масса</t>
  </si>
  <si>
    <t>Единица измерения</t>
  </si>
  <si>
    <t xml:space="preserve">Количество </t>
  </si>
  <si>
    <t>на. ед. измерения</t>
  </si>
  <si>
    <t>по проектным данным</t>
  </si>
  <si>
    <t>РАЗДЕЛ 1. ПОДГОТОВИТЕЛЬНЫЕ РАБОТЫ</t>
  </si>
  <si>
    <t>Е1-1-13-14</t>
  </si>
  <si>
    <t xml:space="preserve">РАЗРАБОТКА ГРУНТА С ПОГРУЗКОЙ НА АВТОМОБИЛИ-САМОСВАЛЫ ЭКСКАВАТОРАМИ </t>
  </si>
  <si>
    <t>1000М3</t>
  </si>
  <si>
    <t>1.1</t>
  </si>
  <si>
    <t>ЗАТРАТЫ ТРУДА РАБОЧИХ-СТРОИТЕЛЕЙ</t>
  </si>
  <si>
    <t>ЧЕЛ.-Ч</t>
  </si>
  <si>
    <t>1.2</t>
  </si>
  <si>
    <t>ЗАТРАТЫ ТРУДА МАШИНИСТОВ</t>
  </si>
  <si>
    <t>1.3</t>
  </si>
  <si>
    <t xml:space="preserve">БУЛЬДОЗЕРЫ </t>
  </si>
  <si>
    <t>МАШ.-Ч</t>
  </si>
  <si>
    <t>1.4</t>
  </si>
  <si>
    <t>ЭКСКОВАТОРЫ ОДНОКОВШОВЫЕ</t>
  </si>
  <si>
    <t>С148-20-1</t>
  </si>
  <si>
    <t>ТРАНСПОРТИРОВКА ГРУЕТА НА 15 КМ</t>
  </si>
  <si>
    <t>Т</t>
  </si>
  <si>
    <t>1</t>
  </si>
  <si>
    <t>Е2713-003-0 1</t>
  </si>
  <si>
    <t>РАЗБОРКА АСФАЛЬТОБЕТОННОГО ПОКРЫТИЯ ТОЛЩИНОЙ 5 СМ ХОЛОДНОЙ ФРЕЗОЙ " SF 1000С "</t>
  </si>
  <si>
    <t>1000М2</t>
  </si>
  <si>
    <t>АВТОМОБИЛИ-САМОСВАЛЫ ГРУЗОПОДЪЕМНОСТЬЮ ДО 10 Т</t>
  </si>
  <si>
    <t>ДОРОЖНАЯ ФРЕЗА SF 1000C</t>
  </si>
  <si>
    <t>2</t>
  </si>
  <si>
    <t>С148-3-2</t>
  </si>
  <si>
    <r>
      <t xml:space="preserve">ПЕРЕВОЗКА ГРУЗОВ АВТОМОБИЛЯМИ-САМОСВАЛАМИ ДО </t>
    </r>
    <r>
      <rPr>
        <b/>
        <sz val="10"/>
        <rFont val="Times New Roman Cyr"/>
        <charset val="204"/>
      </rPr>
      <t>5</t>
    </r>
    <r>
      <rPr>
        <b/>
        <sz val="10"/>
        <rFont val="Times New Roman Cyr"/>
        <family val="1"/>
        <charset val="204"/>
      </rPr>
      <t xml:space="preserve"> КМ</t>
    </r>
  </si>
  <si>
    <t>РАЗДЕЛ 2. ЗЕМЛЕНЫЕ РАБОТЫ</t>
  </si>
  <si>
    <t>Е0102-027-0 2</t>
  </si>
  <si>
    <t>ПЛАНИРОВКА ПЛОЩАДЕЙ МЕХАНИЗИРОВАННЫМ СПОСОБОМ, ГРУППА ГРУНТОВ 2</t>
  </si>
  <si>
    <t>3.1</t>
  </si>
  <si>
    <t>3.2</t>
  </si>
  <si>
    <t>АВТОГРЕЙДЕРЫ СРЕДНЕГО ТИПА 99 (135) КВТ (Л.С.)</t>
  </si>
  <si>
    <t>3.3</t>
  </si>
  <si>
    <t>БУЛЬДОЗЕРЫ ПРИ РАБОТЕ НА ДРУГИХ ВИДАХ СТРОИТЕЛЬСТВА (КРОМЕ ВОДОХОЗЯЙСТВЕННОГО) 79 (108) КВТ (Л.С.)</t>
  </si>
  <si>
    <t>РАЗБОРКА АСФАЛЬТОБЕТОННЫХ ПОКРЫТИЙ ТОЛЩИНОЙ ДО  
4 СМ: С ПОМОЩЬЮ МОЛОТКОВ ОТБОЙНЫХ ПНЕВМАТИЧЕСКИХ</t>
  </si>
  <si>
    <t>МОЛОТКИ ОТБОЙНЫЕ ПНЕВМАТИЧЕСКИЕ</t>
  </si>
  <si>
    <t>КОМПРЕССОРЫ ПЕРЕДВИЖНЫЕ С ДВИГАТЕЛЕМ ВНУТРЕННЕГО СГОРАНИЯ ДАВЛЕНИЕМ ДО 686 КПА (7 АТМ.) 5 М3/МИН</t>
  </si>
  <si>
    <t>МУСОР СТРОИТЕЛЬНЫЙ</t>
  </si>
  <si>
    <t>Е51-006-01</t>
  </si>
  <si>
    <t>ПОГРУЗКА ВРУЧНУЮ В АВТОМОБИЛИ-САМОСВАЛЫ С ВЫГРУЗКОЙ</t>
  </si>
  <si>
    <t>100М3</t>
  </si>
  <si>
    <t>Е310-1015</t>
  </si>
  <si>
    <r>
      <t xml:space="preserve">ПЕРЕВОЗКА ГРУЗОВ АВТОМОБИЛЕМ, РАССТОЯНИЕ ПЕРЕВОЗКИ </t>
    </r>
    <r>
      <rPr>
        <b/>
        <sz val="10"/>
        <color indexed="10"/>
        <rFont val="Times New Roman Cyr"/>
        <charset val="204"/>
      </rPr>
      <t>15</t>
    </r>
    <r>
      <rPr>
        <b/>
        <sz val="10"/>
        <rFont val="Times New Roman Cyr"/>
        <family val="1"/>
        <charset val="204"/>
      </rPr>
      <t xml:space="preserve"> КМ, КЛАСС ГРУЗА 1</t>
    </r>
  </si>
  <si>
    <t>4.1</t>
  </si>
  <si>
    <t>4.2</t>
  </si>
  <si>
    <t>РАЗДЕЛ 2. УСТРОЙСТВО БОРДЮРОВ</t>
  </si>
  <si>
    <t>Е2702-010-02
К=0,4</t>
  </si>
  <si>
    <t>ДЕМОНТАЖ БОРТОВЫХ КАМНЕЙ БЕТОННЫХ ПРИ ДРУГИХ ВИДАХ ПОКРЫТИЙ КАМНИ (БОРДЮРЫ ТРОТУАРНЫЕ ОТ 300.18)</t>
  </si>
  <si>
    <t>100М</t>
  </si>
  <si>
    <t>КРАНЫ НА АВТОМОБИЛЬНОМ ХОДУ  10 Т</t>
  </si>
  <si>
    <t>АВТОМОБИЛИ БОРТОВЫЕ ГРУЗОПОДЪЕМНОСТЬЮ ДО 5 Т</t>
  </si>
  <si>
    <t>1.5</t>
  </si>
  <si>
    <t>РАСТВОР ГОТОВЫЙ КЛАДОЧНЫЙ ЦЕМЕНТНЫЙ, МАРКА 100</t>
  </si>
  <si>
    <t>М3</t>
  </si>
  <si>
    <t>БОРДЮРЫ ТРОТУАРНЫЕ ОТ 300.18</t>
  </si>
  <si>
    <t>М</t>
  </si>
  <si>
    <t>3.7</t>
  </si>
  <si>
    <t>БЕТОН ТЯЖЕЛЫЙ, КЛАСС В 15 (М200)</t>
  </si>
  <si>
    <t>3.8</t>
  </si>
  <si>
    <t>ГВОЗДИ СТРОИТЕЛЬНЫЕ</t>
  </si>
  <si>
    <t>3.9</t>
  </si>
  <si>
    <t>ПИЛОМАТЕРИАЛЫ ХВОЙНЫХ ПОРОД. БРУСЬЯ НЕОБРЕЗНЫЕ ДЛИНОЙ 4-6,5 М, ВСЕ ШИРИНЫ, ТОЛЩИНОЙ 100, 125 ММ IV СОРТА</t>
  </si>
  <si>
    <t>Е2702-010-02</t>
  </si>
  <si>
    <t>МОНТАЖ БОРТОВЫХ КАМНЕЙ БЕТОННЫХ ПРИ ДРУГИХ ВИДАХ ПОКРЫТИЙ КАМНИ (БОРДЮРЫ ТРОТУАРНЫЕ ОТ 300.18)</t>
  </si>
  <si>
    <t>2.1</t>
  </si>
  <si>
    <t>2.2</t>
  </si>
  <si>
    <t>2.3</t>
  </si>
  <si>
    <t>2.4</t>
  </si>
  <si>
    <t>2.5</t>
  </si>
  <si>
    <t>2.6</t>
  </si>
  <si>
    <t>Е3001-1-2</t>
  </si>
  <si>
    <t>УСТРОЙСТВО ЩЕБЕНОЧНЫХ ПОДУШЕК ПОД БОРТОВЫЕ КАМНИ</t>
  </si>
  <si>
    <t>050102</t>
  </si>
  <si>
    <t>КОМПРЕССОРЫ  ДО 686 КПА (7 АТМ.) 5 М3/МИН</t>
  </si>
  <si>
    <t>ТРАМБОВКИ ПНЕВМАТИЧЕСКИЕ</t>
  </si>
  <si>
    <t>ЩЕБЕНЬ</t>
  </si>
  <si>
    <t>РАЗДЕЛ 2. ИССКУСТВЕННЫЕ СООРУЖЕНИЕ</t>
  </si>
  <si>
    <t>Е2702-004-01</t>
  </si>
  <si>
    <t>УСТРОЙСТВО ВОДОСБРОСНЫХ СООРУЖЕНИЙ С ПРОЕЗЖЕЙ ЧАСТИ ИЗ ЛОТКОВ В ОТКОСАХ НАСЫПИ</t>
  </si>
  <si>
    <t>3</t>
  </si>
  <si>
    <t>112</t>
  </si>
  <si>
    <t>АВТОПОГРУЗЧИКИ 5 Т</t>
  </si>
  <si>
    <t>3.4</t>
  </si>
  <si>
    <t>762</t>
  </si>
  <si>
    <t>КРАНЫ НА АВТОМОБИЛЬНОМ ХОДУ 10 Т</t>
  </si>
  <si>
    <t>3.5</t>
  </si>
  <si>
    <t>1866</t>
  </si>
  <si>
    <t>3.6</t>
  </si>
  <si>
    <t>2499</t>
  </si>
  <si>
    <t>12198</t>
  </si>
  <si>
    <t>РАСТВОР ЦЕМЕНТНЫЙ</t>
  </si>
  <si>
    <t>23075</t>
  </si>
  <si>
    <t>43500</t>
  </si>
  <si>
    <t>ЛОТКИ ЛИ-5</t>
  </si>
  <si>
    <t>ШТ</t>
  </si>
  <si>
    <t>РАЗДЕЛ 1. ЗЕМЛЯНЫЕ РАБОТЫ</t>
  </si>
  <si>
    <t>Е0101-013-1 4</t>
  </si>
  <si>
    <t>РАЗРАБОТКА ГРУНТА С ПОГРУЗКОЙ НА АВТОМОБИЛИ-САМОСВАЛЫ ЭКСКАВАТОРАМИ С КОВШОМ ВМЕСТИМОСТЬЮ 0,5 [0,5-0,63] М3, ГРУППА ГРУНТОВ 2 (КОРЫТО)</t>
  </si>
  <si>
    <t>М2</t>
  </si>
  <si>
    <t>060247</t>
  </si>
  <si>
    <t>ЭКСКАВАТОРЫ ОДНОКОВШОВЫЕ ДИЗЕЛЬНЫЕ НА ГУСЕНИЧНОМ ХОДУ ПРИ РАБОТЕ НА ДРУГИХ ВИДАХ СТРОИТЕЛЬСТВА (КРОМЕ ВОДОХОЗЯЙСТВЕННОГО) 0,5 М3</t>
  </si>
  <si>
    <t>Е310-1001 ШНК4.04.06-14 Р.3.Т.2 К=1,176ШНК4.04.06-14 Р.3.Т.7 К=0,49</t>
  </si>
  <si>
    <t>ПЕРЕВОЗКА ГРУЗОВ АВТОМОБИЛЕМ, РАССТОЯНИЕ ПЕРЕВОЗКИ 1 КМ, КЛАСС ГРУЗА 1. ПРИ ПЕРЕВОЗКЕ 2 КЛАССА ГРУЗА, ПРИМЕНЕН КОЭФФИЦИЕНТ К НОРМАМ ЗАТРАТ ТРУДА МАШИНИСТОВ И ЭКСПЛУАТАЦИИ МАШИН - 1,176. ПРИ ПЕРЕВОЗКЕ АВТОСАМОСВАЛАМИ ГРУЗОПОДЪЕМНОСТЬЮ 20, ПРИМЕНЕН КОЭФФИЦИЕНТ К НОРМАМ ЗАТРАТ ТРУДА МАШИНИСТОВ И ЭКСПЛУАТАЦИИ МАШИН - 0,49</t>
  </si>
  <si>
    <t>АВТОМОБИЛИ-САМОСВАЛЫ ГРУЗОПОДЪЕМНОСТЬЮ ДО 20 Т</t>
  </si>
  <si>
    <t xml:space="preserve"> РАЗРАБОТКА ГРУНТА С ПОГРУЗКОЙ НА АВТОМОБИЛИ-САМОСВАЛЫ ЭКСКАВАТОРАМИ С КОВШОМ ВМЕСТИМОСТЬЮ 0,5 [0,5-0,63] М3, ГРУППА ГРУНТОВ 2 (НАСЫП)</t>
  </si>
  <si>
    <t>5.1</t>
  </si>
  <si>
    <t>5.2</t>
  </si>
  <si>
    <t>5.3</t>
  </si>
  <si>
    <t>Е0101-182-01 ДОП. 4</t>
  </si>
  <si>
    <t>УПЛОТНЕНИЕ ГРУНТА ВИБРАЦИОННЫМИ КАТКАМИ "VIBROM" НА ПЕРВЫЙ ПРОХОД ПО ОДНОМУ СЛЕДУ ПРИ ТОЛЩИНЕ 30 СМ</t>
  </si>
  <si>
    <t>6.1</t>
  </si>
  <si>
    <t>6.2</t>
  </si>
  <si>
    <t>1135</t>
  </si>
  <si>
    <t>МАШИНЫ ПОЛИВОМОЕЧНЫЕ 6000 Л</t>
  </si>
  <si>
    <t>6.3</t>
  </si>
  <si>
    <t>2851</t>
  </si>
  <si>
    <t>АВТОГРЕЙДЕР "КАМАЦУ" 149 КВТ (200 Л.С.)</t>
  </si>
  <si>
    <t>6.4</t>
  </si>
  <si>
    <t>2852</t>
  </si>
  <si>
    <t>КАТКИ ВИБРОЦИОННЫЕ VIBROM 20 Т</t>
  </si>
  <si>
    <t>6.5</t>
  </si>
  <si>
    <t>9219</t>
  </si>
  <si>
    <t>ВОДА</t>
  </si>
  <si>
    <t>Е0101-182-07 ДОП. 4 К=6</t>
  </si>
  <si>
    <t>НА КАЖДЫЙ ПОСЛЕДЮЩИЙ ПРОХОД ПО ОДНОМУ СЛЕДУ ДОБАВЛЯТЬ К НОРМЕ 01-01-182-1</t>
  </si>
  <si>
    <t>7.1</t>
  </si>
  <si>
    <t>7.2</t>
  </si>
  <si>
    <t>КАТКИ ВИБРОЦИОННЫЕ "VIBROM" 20 Т</t>
  </si>
  <si>
    <t>Е0102-006-01</t>
  </si>
  <si>
    <t>ПОЛИВ ВОДОЙ УПЛОТНЯЕМОГО ГРУНТА НАСЫПЕЙ</t>
  </si>
  <si>
    <t>8.1</t>
  </si>
  <si>
    <t>8.2</t>
  </si>
  <si>
    <t>8.3</t>
  </si>
  <si>
    <t>15.4</t>
  </si>
  <si>
    <t>РАЗДЕЛ 2. ДОРОЖНАЯ ОДЕЖДА</t>
  </si>
  <si>
    <t>Е2704-001-02</t>
  </si>
  <si>
    <t>УСТРОЙСТВО ПОДСТИЛАЮЩИХ И ВЫРАВНИВАЮЩИХ СЛОЕВ ОСНОВАНИЙ ИЗ ПЕСЧАНО-ГРАВИЙНОЙ СМЕСИ (10 СМ)</t>
  </si>
  <si>
    <r>
      <t xml:space="preserve">КАТКИ ДОРОЖНЫЕ САМОХОДНЫЕ НА ПНЕВМОКОЛЕСНОМ ХОДУ </t>
    </r>
    <r>
      <rPr>
        <b/>
        <i/>
        <sz val="11"/>
        <color indexed="9"/>
        <rFont val="Times New Roman Cyr"/>
        <charset val="204"/>
      </rPr>
      <t>30 Т</t>
    </r>
  </si>
  <si>
    <t>ГРАВИЙНО-ПЕСЧАНАЯ СМЕСЬ</t>
  </si>
  <si>
    <t>РАЗБОРКА АСФАЛЬТОБЕТОННЫХ ПОКРЫТИЙ ТОЛЩИНОЙ ДО 4 СМ: С ПОМОЩЬЮ МОЛОТКОВ ОТБОЙНЫХ ПНЕВМАТИЧЕСКИХ</t>
  </si>
  <si>
    <t>КОМПРЕССОРЫ ПЕРЕДВИЖНЫЕ С ДВИГАТЕЛЕМ ВНУТРЕННЕГО СГОРАНИЯ ДАВЛЕНИЕМ ДО 686 КПА (7 АТМ.) 2,2 М3/МИН</t>
  </si>
  <si>
    <t>E27-4-3-5 ШHК.ДОП.4</t>
  </si>
  <si>
    <t>УСТРОЙСТВО ОСНОВАНИЙ И ПОКРЫТИЙ ИЗ ПЕСЧАНО-ГРАВИЙНЫХ СМЕСЕЙ ОДНОСЛОЙНЫХ ТОЛЩИНОЙ 12 СМ</t>
  </si>
  <si>
    <t>9,1</t>
  </si>
  <si>
    <t>00001</t>
  </si>
  <si>
    <t>ЧЕЛ-Ч</t>
  </si>
  <si>
    <t>9,2</t>
  </si>
  <si>
    <t>00003</t>
  </si>
  <si>
    <t>9,3</t>
  </si>
  <si>
    <t>00107</t>
  </si>
  <si>
    <t>МАШ-Ч</t>
  </si>
  <si>
    <t>9,4</t>
  </si>
  <si>
    <t>00112</t>
  </si>
  <si>
    <t>9,5</t>
  </si>
  <si>
    <t>01135</t>
  </si>
  <si>
    <t>9,6</t>
  </si>
  <si>
    <t>02845</t>
  </si>
  <si>
    <t>КАТКИ ДОРОЖНЫЕ 13Т НАММ ND 110 S/N</t>
  </si>
  <si>
    <t>9,7</t>
  </si>
  <si>
    <t>02846</t>
  </si>
  <si>
    <t>КАТКИ ДОРОЖНЫЕ 30Т НАММ 35 S/N</t>
  </si>
  <si>
    <t>9,8</t>
  </si>
  <si>
    <t>03093</t>
  </si>
  <si>
    <t>КАТКИ ДОРОЖНЫЕ 8Т "BOMAG"</t>
  </si>
  <si>
    <t>9,9</t>
  </si>
  <si>
    <t>09219</t>
  </si>
  <si>
    <t>9,10</t>
  </si>
  <si>
    <t>12303</t>
  </si>
  <si>
    <t>СМЕСЬ ПЕСЧАНО-ГРАВИЙНАЯ ПРИРОДНАЯ</t>
  </si>
  <si>
    <t>E27-4-3-8 ШHК.ДОП.7 К=13</t>
  </si>
  <si>
    <t>УСТРОЙСТВО ОСНОВАНИЙ И ПОКРЫТИЙ ИЗ ПЕСЧАНО-ГРАВИЙНЫХ СМЕСЕЙ НА КАЖДЫЙ 1 СМ ИЗМЕНЕНИЯ ТОЛЩИНЫ СЛОЯ ДОБАВЛЯТЬ К НОРМАМ С 27-04-003-05 ПО 27-04-003-07/ДОПОЛНИТЕЛЬНО 13СМ/ ЗА 13 PАЗ</t>
  </si>
  <si>
    <t>10.1</t>
  </si>
  <si>
    <t>10.2</t>
  </si>
  <si>
    <t>10.3</t>
  </si>
  <si>
    <t>10.4</t>
  </si>
  <si>
    <t>Е2704-001-04</t>
  </si>
  <si>
    <t>УСТРОЙСТВО ПОДСТИЛАЮЩИХ И ВЫРАВНИВАЮЩИХ СЛОЕВ ОСНОВАНИЙ ИЗ ЩЕБНЯ /5 СМ/</t>
  </si>
  <si>
    <t>11.1</t>
  </si>
  <si>
    <t>11.2</t>
  </si>
  <si>
    <t>11.3</t>
  </si>
  <si>
    <t>11.4</t>
  </si>
  <si>
    <t>11.5</t>
  </si>
  <si>
    <t>00258</t>
  </si>
  <si>
    <t>11.6</t>
  </si>
  <si>
    <t>11.7</t>
  </si>
  <si>
    <t>11.8</t>
  </si>
  <si>
    <t>11.9</t>
  </si>
  <si>
    <t xml:space="preserve">ЩЕБЕНЬ </t>
  </si>
  <si>
    <t>E27-6-2-17</t>
  </si>
  <si>
    <t>УСТРОЙСТВО ЦЕМЕНТОБЕТОННЫХ ПОКРЫТИЙ ОДНОСЛОЙНЫХ СРЕДСТВАМИ МАЛОЙ МЕХАНИЗАЦИИ, ТОЛЩИНА СЛОЯ 20 СМ/18 СМ/</t>
  </si>
  <si>
    <t>12.1</t>
  </si>
  <si>
    <t>12.2</t>
  </si>
  <si>
    <t>12.3</t>
  </si>
  <si>
    <t>12.4</t>
  </si>
  <si>
    <t>00404</t>
  </si>
  <si>
    <t>ВИБРАТОРЫ ПОВЕРХНОСТНЫЕ</t>
  </si>
  <si>
    <t>12.5</t>
  </si>
  <si>
    <t>00762</t>
  </si>
  <si>
    <t>КРАНЫ НА АВТОМОБИЛЬНОМ ХОДУ ПРИ РАБОТЕ НА ДРУГИХ ВИДАХ СТРОИТЕЛЬСТВА (КРОМЕ МАГИСТРАЛЬНЫХ ТРУБОПРОВОДОВ) 10 Т</t>
  </si>
  <si>
    <t>12.6</t>
  </si>
  <si>
    <t>00913</t>
  </si>
  <si>
    <t>КОТЛЫ БИТУМНЫЕ ПЕРЕДВИЖНЫЕ 400 Л</t>
  </si>
  <si>
    <t>12.7</t>
  </si>
  <si>
    <t>12.8</t>
  </si>
  <si>
    <t>02348</t>
  </si>
  <si>
    <t>ЭЛЕКТРОСТАНЦИИ ПЕРЕДВИЖНЫЕ 2 КВТ</t>
  </si>
  <si>
    <t>12.9</t>
  </si>
  <si>
    <t>07133</t>
  </si>
  <si>
    <t>БЕТОН ДОРОЖНЫЙ М-200 ФРАКЦИИ 20-40ММ</t>
  </si>
  <si>
    <t>12.10</t>
  </si>
  <si>
    <t>23469</t>
  </si>
  <si>
    <t>12.11</t>
  </si>
  <si>
    <t>31928</t>
  </si>
  <si>
    <t>ТОЛЬ С КРУПНОЗЕРНИСТОЙ ПОСЫПКОЙ ГИДРОИЗОЛЯЦИОННЫЙ МАРКИ ТГ-350</t>
  </si>
  <si>
    <t>12.12</t>
  </si>
  <si>
    <t>32108</t>
  </si>
  <si>
    <t>МАСТИКА БУТИЛКАУЧУКОВАЯ СТРОИТЕЛЬНАЯ МББП-65 "ЛИЛО-1"</t>
  </si>
  <si>
    <t>12.13</t>
  </si>
  <si>
    <t>36053</t>
  </si>
  <si>
    <t>ПИЛОМАТЕРИАЛЫ ХВОЙНЫХ ПОРОД. ДОСКИ ОБРЕЗНЫЕ ДЛИНОЙ 4-6,5 М, ШИРИНОЙ 75-150 ММ, ТОЛЩИНОЙ 25 ММ III СОРТА</t>
  </si>
  <si>
    <t>12.14</t>
  </si>
  <si>
    <t>36180</t>
  </si>
  <si>
    <t>ПИЛОМАТЕРИАЛЫ БЕРЕЗОВЫЕ И МЯГКИХ ЛИСТВЕННЫХ ПОРОД: БЕРЕЗА, ЛИПА. ДОСКИ ОБРЕЗНЫЕ ДЛИНОЙ 2-3,75 М, ВСЕ ШИРИНЫ, ТОЛЩИНОЙ 25, 32, 40 ММ I СОРТА</t>
  </si>
  <si>
    <t>12.15</t>
  </si>
  <si>
    <t>51620</t>
  </si>
  <si>
    <t>ЩИТЫ ИЗ ДОСОК ТОЛЩИНОЙ 40 ММ</t>
  </si>
  <si>
    <t>E27-6-2-18 К=2</t>
  </si>
  <si>
    <t>ПРИ ИЗМЕНЕНИИ ТОЛЩИНЫ СЛОЯ НА 1 СМ ДОБАВЛЯТЬ ИЛИ ИСКЛЮЧАТЬ К НОРМЕ 27-06-002-17 ЗА 2 PАЗА</t>
  </si>
  <si>
    <t>13.1</t>
  </si>
  <si>
    <t>13.2</t>
  </si>
  <si>
    <t>13.3</t>
  </si>
  <si>
    <t>13.4</t>
  </si>
  <si>
    <t>13.5</t>
  </si>
  <si>
    <t>13.6</t>
  </si>
  <si>
    <t>13.7</t>
  </si>
  <si>
    <t>13.8</t>
  </si>
  <si>
    <t>E27-6-9-1</t>
  </si>
  <si>
    <t>УКЛАДКА МЕТАЛЛИЧЕСКОЙ СЕТКИ В ЦЕМЕНТОБЕТОННОЕ ДОРОЖНОЕ ПОКРЫТИЕ</t>
  </si>
  <si>
    <t>14.1</t>
  </si>
  <si>
    <t>14.2</t>
  </si>
  <si>
    <t>14.3</t>
  </si>
  <si>
    <t>АС-СК</t>
  </si>
  <si>
    <t>АРМАТУРА СТЕКЛОКОМПОЗИТНАЯ</t>
  </si>
  <si>
    <t>ПМ</t>
  </si>
  <si>
    <t>ШТРАПСЫ</t>
  </si>
  <si>
    <t>ПАЧКА</t>
  </si>
  <si>
    <t>С124-9203</t>
  </si>
  <si>
    <t>АРМАТУРА ДЛЯ МОНОЛИТНЫХ ЖЕЛЕЗОБЕТОННЫХ КОНСТРУКЦИЙ В ВИДЕ СЕТОК И ПЛОСКИХ КАРКАСОВ, ГЛАДКАЯ КЛАССА АI, ДИАМЕТРОМ 12 ММ</t>
  </si>
  <si>
    <t>ПЛЁНКА ПОЛИЭТИЕНОВАЯ В РУЛОНАХ</t>
  </si>
  <si>
    <t>КГ</t>
  </si>
  <si>
    <t>Е1101-015-07 К=0,1</t>
  </si>
  <si>
    <t>УСТРОЙСТВО ПОКРЫТИЙ ШЛИФОВКА БЕТОННЫХ ИЛИ МЕТАЛЛОЦЕМЕНТНЫХ ПОКРЫТИЙ</t>
  </si>
  <si>
    <t>100М2</t>
  </si>
  <si>
    <t>19.1</t>
  </si>
  <si>
    <t>19.2</t>
  </si>
  <si>
    <t>1523</t>
  </si>
  <si>
    <t>19.3</t>
  </si>
  <si>
    <t>2484</t>
  </si>
  <si>
    <t>МАШИНЫ МОЗАИЧНО-ШЛИФОВАЛЬНЫЕ</t>
  </si>
  <si>
    <t>Е3101-65-2 ДОП. 4</t>
  </si>
  <si>
    <r>
      <t xml:space="preserve">РЕЗКА ЗАТВЕРДЕВШЕГО БЕТОННОГО ПОКРЫТИЯ НАРЕЗЧИКОМ ШВОВ С АЛМАЗНЫМИ ДИСКАМИ </t>
    </r>
    <r>
      <rPr>
        <b/>
        <sz val="11"/>
        <color indexed="9"/>
        <rFont val="Times New Roman Cyr"/>
        <charset val="204"/>
      </rPr>
      <t>НА ГЛУБИНУ 50 ММ ПРИ ШИРИНЕ ПРОПИЛА 3 ММ.</t>
    </r>
  </si>
  <si>
    <t>100 М</t>
  </si>
  <si>
    <t>20.1</t>
  </si>
  <si>
    <t>20.2</t>
  </si>
  <si>
    <t>2785</t>
  </si>
  <si>
    <t>НАРЕЗЧИКИ ШВОВ</t>
  </si>
  <si>
    <t>20.3</t>
  </si>
  <si>
    <t>31093</t>
  </si>
  <si>
    <t xml:space="preserve">ДИСК АЛМАЗНЫЙ ДЛЯ ТВЕРДЫХ МАТЕРИАЛОВ ДИАМЕТРОМ </t>
  </si>
  <si>
    <t>РАЗДЕЛ 3. МАФ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</si>
  <si>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</si>
  <si>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</si>
  <si>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</si>
  <si>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</si>
  <si>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</si>
  <si>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</si>
  <si>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</si>
  <si>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</si>
  <si>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</si>
  <si>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</si>
  <si>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</si>
  <si>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</si>
  <si>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</si>
  <si>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</si>
  <si>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</si>
  <si>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</si>
  <si>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</si>
  <si>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</si>
  <si>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</si>
  <si>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</si>
  <si>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</si>
  <si>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</si>
  <si>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</si>
  <si>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</si>
  <si>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УСТРОЙСТВО ЦЕМЕНТОБЕТОННЫХ ПОКРЫТИЙ ОДНОСЛОЙНЫХ СРЕДСТВАМИ МАЛОЙ МЕХАНИЗАЦИИ, ТОЛЩИНА СЛОЯ 20 СМ/7 СМ/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</si>
  <si>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</si>
  <si>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</si>
  <si>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</si>
  <si>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</si>
  <si>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</si>
  <si>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</si>
  <si>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</si>
  <si>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</si>
  <si>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</si>
  <si>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</si>
  <si>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</si>
  <si>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</si>
  <si>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</si>
  <si>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</si>
  <si>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</si>
  <si>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E27-6-2-18 К=13</t>
  </si>
  <si>
    <t>ПРИ ИЗМЕНЕНИИ ТОЛЩИНЫ СЛОЯ НА 1 СМ ДОБАВЛЯТЬ ИЛИ ИСКЛЮЧАТЬ К НОРМЕ 27-06-002-17 ЗА 10 PАЗА</t>
  </si>
  <si>
    <t>24.1</t>
  </si>
  <si>
    <t>24.2</t>
  </si>
  <si>
    <t>24.3</t>
  </si>
  <si>
    <t>24.4</t>
  </si>
  <si>
    <t>24.5</t>
  </si>
  <si>
    <t>24.6</t>
  </si>
  <si>
    <t>24.7</t>
  </si>
  <si>
    <t>24.8</t>
  </si>
  <si>
    <t>РАЗДЕЛ 1. УСТРОЙСТВО БОРДЮРОВ</t>
  </si>
  <si>
    <t>E27-2-10-2</t>
  </si>
  <si>
    <t>УСТАНОВКА БОРТОВЫХ КАМНЕЙ БЕТОННЫХ ПРИ ДРУГИХ ВИДАХ ПОКРЫТИЙ БР100.20.8 СМ</t>
  </si>
  <si>
    <t>29.5</t>
  </si>
  <si>
    <t>30407</t>
  </si>
  <si>
    <t>36038</t>
  </si>
  <si>
    <t>45022</t>
  </si>
  <si>
    <t>11756</t>
  </si>
  <si>
    <t>БОРДЮР ДОРОЖНЫЙ  БР100.20.8 СМ ДЛИНОЙ 1 М</t>
  </si>
  <si>
    <t>Е2706-026-01</t>
  </si>
  <si>
    <t>РОЗЛИВ ВЯЖУЩИХ МАТЕРИАЛОВ</t>
  </si>
  <si>
    <t>АВТОГУДРОНАТОРЫ 3500 Л</t>
  </si>
  <si>
    <t>ЖИДКИЙ БИТУМ</t>
  </si>
  <si>
    <t>Е2713-010-01</t>
  </si>
  <si>
    <r>
      <t xml:space="preserve">УСТРОЙСТВО ПОКРЫТИЙ ТОЛЩИНОЙ 4 СМ АСФАЛЬТОУКЛАДЧИКОМ VOGELE  ИЗ СМЕСЕЙ ГОРЯЧЕЙ ПЛОТНАЯ КРУПНОЗЕРНИСТЫХ </t>
    </r>
    <r>
      <rPr>
        <b/>
        <sz val="11"/>
        <color indexed="9"/>
        <rFont val="Times New Roman Cyr"/>
        <charset val="204"/>
      </rPr>
      <t>ТИПА Б МАРКИ I ПО ГОСТ 9128-97</t>
    </r>
  </si>
  <si>
    <t>РЕЗЧИК ШВОВ</t>
  </si>
  <si>
    <t>ГУДРАНАТОРЫ РУЧНЫЕ</t>
  </si>
  <si>
    <t>КАТКИ ДОРОЖНЫЕ 8 Т HAMM</t>
  </si>
  <si>
    <t>КАТКИ ДОРОЖНЫЕ 10 Т HAMM</t>
  </si>
  <si>
    <t>6.6</t>
  </si>
  <si>
    <t>КАТКИ ДОРОЖНЫЕ 13 Т HAMM</t>
  </si>
  <si>
    <t>6.7</t>
  </si>
  <si>
    <t>АВТОСАМОСВАЛЫ ГРУЗОПОДЪЕМНОСТЬЮ ДО 30 Т</t>
  </si>
  <si>
    <t>6.8</t>
  </si>
  <si>
    <t>АСФАЛЬТОУКЛАДЧИК VOGELE</t>
  </si>
  <si>
    <t>6.9</t>
  </si>
  <si>
    <t>АСФАЛЬТОБЕТОННАЯ СМЕСЬ КРУПНОЗЕРНИСТАЯ</t>
  </si>
  <si>
    <r>
      <t xml:space="preserve">УСТРОЙСТВО ПОКРЫТИЙ ТОЛЩИНОЙ 4 СМ АСФАЛЬТОУКЛАДЧИКОМ VOGELE  ИЗ СМЕСЕЙ ГОРЯЧЕЙ ПЛОТНАЯ МЕЛКОЗЕРНИСТЫХ </t>
    </r>
    <r>
      <rPr>
        <b/>
        <sz val="11"/>
        <color indexed="9"/>
        <rFont val="Times New Roman Cyr"/>
        <charset val="204"/>
      </rPr>
      <t>ТИПА Б МАРКИ I ПО ГОСТ 9128-97</t>
    </r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</si>
  <si>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</si>
  <si>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</si>
  <si>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</si>
  <si>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</si>
  <si>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</si>
  <si>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</si>
  <si>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</si>
  <si>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</si>
  <si>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</si>
  <si>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АСФАЛЬТОБЕТОННАЯ СМЕСЬ МЕЛКОЗЕРНИСТАЯ</t>
  </si>
  <si>
    <t>Е2713-011-01  К=2</t>
  </si>
  <si>
    <t>ДОБАВЛЯЕТСЯ ИЗ РАСЦЕНКИ Е2713-004-1 ПРИ ИЗМЕНЕНИИ ТОЛЩИНЫ ПОКРЫТИЯ НА 0,5 СМ</t>
  </si>
  <si>
    <t>5.4</t>
  </si>
  <si>
    <t>5.5</t>
  </si>
  <si>
    <t>5.6</t>
  </si>
  <si>
    <t>5.7</t>
  </si>
  <si>
    <t>Е2708-001-01</t>
  </si>
  <si>
    <t>УСТРОЙСТВО АСФАЛЬТОБЕТОННЫХ ПОКРЫТИЙ ИЗ КРУПНОЗЕРНИСТОГО АСФАЛЬТОБЕТОНА  ТОЛЩИНОЙ 4,0 СМ</t>
  </si>
  <si>
    <t>КАТКИ ДОРОЖНЫЕ САМОХОДНЫЕ ГЛАДКИЕ 8 Т</t>
  </si>
  <si>
    <t>8.4</t>
  </si>
  <si>
    <t>КАТКИ ДОРОЖНЫЕ САМОХОДНЫЕ ГЛАДКИЕ 13 Т</t>
  </si>
  <si>
    <t>УСТРОЙСТВО АСФАЛЬТОБЕТОННЫХ ПОКРЫТИЙ ИЗ АСФАЛЬТОБЕТОНА  ТОЛЩИНОЙ 4,0 СМ</t>
  </si>
  <si>
    <t>621</t>
  </si>
  <si>
    <t>623</t>
  </si>
  <si>
    <t>45059</t>
  </si>
  <si>
    <t>СМЕСЬ АСФАЛЬТОБЕТОННАЯ</t>
  </si>
  <si>
    <t>Е2706-020-01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</si>
  <si>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</si>
  <si>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6</t>
  </si>
  <si>
    <t>Е2706-021-01 К=2</t>
  </si>
  <si>
    <t>ПРИ ИЗМЕНЕНИИ ТОЛЩИНЫ ПОКРЫТИЯ НА 0,5 СМ ИСКЛЮЧИТЬ К НОРМЕ 27-06-020-1</t>
  </si>
  <si>
    <t>7.22</t>
  </si>
  <si>
    <t>Е66-023-01</t>
  </si>
  <si>
    <t>ПОДНЯТИЕ ЛЮКОВ КОЛОДЦЕВ</t>
  </si>
  <si>
    <t>ЛЮК</t>
  </si>
  <si>
    <t>7.23</t>
  </si>
  <si>
    <t>7.24</t>
  </si>
  <si>
    <t>РАСТВОР ГОТОВЫЙ КЛАДОЧНЫЙ ЦЕМЕНТНЫЙ, МАРКА 50</t>
  </si>
  <si>
    <t>7.25</t>
  </si>
  <si>
    <t>ЛЮКИ ЧУГУННЫЕ Б/У</t>
  </si>
  <si>
    <t>7.26</t>
  </si>
  <si>
    <t>БЕТОН ТЯЖЕЛЫЙ (КЛАСС ПО ПРОЕКТУ)</t>
  </si>
  <si>
    <t>7.27</t>
  </si>
  <si>
    <t>БОРДЮРЫ ТРОТУАРНЫЕ БР 100.20 (С ПЕРЕВОЗКОЙ)</t>
  </si>
  <si>
    <t>7.28</t>
  </si>
  <si>
    <t>Е101-021-02</t>
  </si>
  <si>
    <t>ПОГРУЗКА МУСОРА ИГРУНТА НА АВТОСАМОСВАЛЫ</t>
  </si>
  <si>
    <t>7.29</t>
  </si>
  <si>
    <t>7.30</t>
  </si>
  <si>
    <t>Е310-1030</t>
  </si>
  <si>
    <t>ПЕРЕВОЗКА ГРУЗОВ АВТОМОБИЛЕМ, РАССТОЯНИЕ ПЕРЕВОЗКИ 30 КМ, КЛАСС ГРУЗА 1</t>
  </si>
  <si>
    <t>7.31</t>
  </si>
  <si>
    <t>7.32</t>
  </si>
  <si>
    <t>3456</t>
  </si>
  <si>
    <t>7.33</t>
  </si>
  <si>
    <t>ПЕРЕВОЗКА АСФАЛЬТОБЕТОНА ДО 18 КМ</t>
  </si>
  <si>
    <t>7.34</t>
  </si>
  <si>
    <t>ПЕРЕВОЗКА ГРАВИЙНО-ПЕСЧАНАЯ СМЕСЯ ДО 18 КМ</t>
  </si>
  <si>
    <t>7.35</t>
  </si>
  <si>
    <t>ПЕРЕВОЗКА ЩЕБНЯ ДО 18 КМ</t>
  </si>
  <si>
    <t>РАЗДЕЛ 1. УСТРОЙСТВО ЛОТКОВ</t>
  </si>
  <si>
    <t>УСТРОЙСТВО ГРАВИЙНО ПЕСЧАНЫХ ПОДУШЕК ТОЛЩИНОЙ 10 СМ</t>
  </si>
  <si>
    <t>E27-2-11-1 ШHК.ДОП.9</t>
  </si>
  <si>
    <t>УСТРОЙСТВО ВОДОСБОРНЫХ СООРУЖЕНИЙ ИЗ СБОРНЫХ ЖЕЛЕЗОБЕТОННЫХ ЛОТКОВ/ЛИ-5/</t>
  </si>
  <si>
    <t>РАСТВОР ЦЕМЕНТНЫЙ М100</t>
  </si>
  <si>
    <t>СЧЕТ</t>
  </si>
  <si>
    <t>ЛОТКИ Ж/Б ЛИ-5</t>
  </si>
  <si>
    <t>РАЗДЕЛ 5. УСТРОЙСТВО ТРУБ</t>
  </si>
  <si>
    <t>E22-1-11-8</t>
  </si>
  <si>
    <t>УКЛАДКА СТАЛЬНЫХ ВОДОПРОВОДНЫХ ТРУБ С ГИДРАВЛИЧЕСКИМ ИСПЫТАНИЕМ ДИАМЕТРОМ 300 ММ</t>
  </si>
  <si>
    <t>КМ</t>
  </si>
  <si>
    <t>36.1</t>
  </si>
  <si>
    <t>36.2</t>
  </si>
  <si>
    <t>36.3</t>
  </si>
  <si>
    <t>00126</t>
  </si>
  <si>
    <t>АГРЕГАТЫ СВАРОЧНЫЕ ДВУХПОСТОВЫЕ ДЛЯ РУЧНОЙ СВАРКИ НА ТРАКТОРЕ 79 КВТ (108 Л.С.)</t>
  </si>
  <si>
    <t>36.4</t>
  </si>
  <si>
    <t>00270</t>
  </si>
  <si>
    <t>БУЛЬДОЗЕРЫ ПРИ РАБОТЕ НА СООРУЖЕНИИ МАГИСТРАЛЬНЫХ ТРУБОПРОВОДОВ 96 (130) КВТ (Л.С.)</t>
  </si>
  <si>
    <t>36.5</t>
  </si>
  <si>
    <t>00846</t>
  </si>
  <si>
    <t>КРАНЫ-ТРУБОУКЛАДЧИКИ ДЛЯ ТРУБ ДИАМЕТРОМ (ГРУЗОПОДЪЕМНОСТЬЮ) ДО 400 ММ (6,3 Т)</t>
  </si>
  <si>
    <t>36.6</t>
  </si>
  <si>
    <t>01147</t>
  </si>
  <si>
    <t>МАШИНЫ ШЛИФОВАЛЬНЫЕ ЭЛЕКТРИЧЕСКИЕ</t>
  </si>
  <si>
    <t>36.7</t>
  </si>
  <si>
    <t>01959</t>
  </si>
  <si>
    <t>УСТАНОВКИ ДЛЯ ПОДОГРЕВА СТЫКОВ</t>
  </si>
  <si>
    <t>36.8</t>
  </si>
  <si>
    <t>02349</t>
  </si>
  <si>
    <t>ЭЛЕКТРОСТАНЦИИ ПЕРЕДВИЖНЫЕ 4 КВТ</t>
  </si>
  <si>
    <t>36.9</t>
  </si>
  <si>
    <t>02499</t>
  </si>
  <si>
    <t>36.10</t>
  </si>
  <si>
    <t>02699</t>
  </si>
  <si>
    <t>ПЕЧИ ЭЛЕКТРИЧЕСКИЕ ДЛЯ СУШКИ СВАРОЧНЫХ МАТЕРИАЛОВ С РЕГУЛИРОВАНИЕМ ТЕМПЕРАТУРЫ В ПРЕДЕЛАХ 80-500 ГР. С ПРИ РАБОТЕ ОТ ПЕРЕДВИЖНЫХ ЭЛЕКТРОСТАНЦИЙ</t>
  </si>
  <si>
    <t>36.11</t>
  </si>
  <si>
    <t>02700</t>
  </si>
  <si>
    <t>УСТАНОВКИ ДЛЯ ГИДРАВЛИЧЕСКИХ ИСПЫТАНИЙ ТРУБОПРОВОДОВ, ДАВЛЕНИЕ НАГНЕТАНИЯ НИЗКОЕ 0,1 (1) МПА (КГС/СМ2), ВЫСОКОЕ 10 (100) МПА (КГС/СМ2) ПРИ РАБОТЕ ОТ ПЕРЕДВИЖНЫХ ЭЛЕКТРОСТАНЦИЙ</t>
  </si>
  <si>
    <t>36.12</t>
  </si>
  <si>
    <t>32534</t>
  </si>
  <si>
    <t>ПРОВОЛОКА СВАРОЧНАЯ ЛЕГИРОВАННАЯ ДИАМЕТРОМ 4 ММ</t>
  </si>
  <si>
    <t>36.13</t>
  </si>
  <si>
    <t>35310</t>
  </si>
  <si>
    <t>ЭЛЕКТРОДЫ ДИАМЕТРОМ 4 ММ Э42</t>
  </si>
  <si>
    <t>36.14</t>
  </si>
  <si>
    <t>36025</t>
  </si>
  <si>
    <t>ПИЛОМАТЕРИАЛЫ ХВОЙНЫХ ПОРОД. БРУСКИ ОБРЕЗНЫЕ ДЛИНОЙ 4-6,5 М, ШИРИНОЙ 75-150 ММ, ТОЛЩИНОЙ 40-75 ММ III СОРТА</t>
  </si>
  <si>
    <t>36.15</t>
  </si>
  <si>
    <t>37202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</si>
  <si>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325 ММ ТОЛЩИНА СТЕНКИ 6 ММ</t>
  </si>
  <si>
    <t>36.16</t>
  </si>
  <si>
    <t>44897</t>
  </si>
  <si>
    <t>ШЛИФКРУГИ</t>
  </si>
  <si>
    <t>36.17</t>
  </si>
  <si>
    <t>63917</t>
  </si>
  <si>
    <t>ФЛЮС АН-47</t>
  </si>
  <si>
    <t>РАЗДЕЛ 2. УСТРОЙСТВО ФБС</t>
  </si>
  <si>
    <t>Е4201-19-2</t>
  </si>
  <si>
    <t>УСТАНОВКА ФБС 2.4</t>
  </si>
  <si>
    <t>18.1</t>
  </si>
  <si>
    <t>18.2</t>
  </si>
  <si>
    <t>18.3</t>
  </si>
  <si>
    <t>040202</t>
  </si>
  <si>
    <t>АГРЕГАТЫ СВАРОЧНЫЕ ПЕРЕДВИЖНЫЕ С НОМИНАЛЬНЫМ СВАРОЧНЫМ ТОКОМ 250-400 А С ДИЗЕЛЬНЫМ ДВИГАТЕЛЕМ</t>
  </si>
  <si>
    <t>18.4</t>
  </si>
  <si>
    <t>КРАНЫ НА ГУСЕНИЧНОМ ХОДУ ПРИ РАБОТЕ НА ДРУГИХ ВИДАХ СТРОИТЕЛЬСТВА (КРОМЕ МАГИСТРАЛЬНЫХ ТРУБОПРОВОДОВ) ДО 16 Т</t>
  </si>
  <si>
    <t>18.5</t>
  </si>
  <si>
    <t>400001</t>
  </si>
  <si>
    <t>18.6</t>
  </si>
  <si>
    <t>040504</t>
  </si>
  <si>
    <t>АППАРАТЫ ДЛЯ ГАЗОВОЙ СВАРКИ И РЕЗКИ</t>
  </si>
  <si>
    <t>18.7</t>
  </si>
  <si>
    <t>18.8</t>
  </si>
  <si>
    <t>РАСТВОР ГОТОВЫЙ ОТДЕЛОЧНЫЙ ТЯЖЕЛЫЙ, ЦЕМЕНТНЫЙ: 1:3</t>
  </si>
  <si>
    <t>18.10</t>
  </si>
  <si>
    <t>ФБС 2.4</t>
  </si>
  <si>
    <t>8</t>
  </si>
  <si>
    <t>Е0601-001-01</t>
  </si>
  <si>
    <t>УСТРОЙСТВО БЕТОННОЙ ПОДГОТОВКИ</t>
  </si>
  <si>
    <t>ВИБРАТОРЫ ГЛУБИННЫЕ</t>
  </si>
  <si>
    <t>8.5</t>
  </si>
  <si>
    <t>БЕТОН ДОРОЖНЫЙ М-300 ФРАКЦИИ 20-40ММ</t>
  </si>
  <si>
    <t>8.6</t>
  </si>
  <si>
    <t>РАЗДЕЛ 1. ДОРОЖНАЯ ОДЕЖДА</t>
  </si>
  <si>
    <t>УСТРОЙСТВО ОСНОВАНИЙ ИЗ ПЕСЧАНО-ГРАВИЙНОЙ СМЕСИ</t>
  </si>
  <si>
    <t>УСТРОЙСТВО ПОДСТИЛАЮЩИХ И ВЫРАВНИВАЮЩИХ СЛОЕВ ОСНОВАНИЙ ИЗ ЩЕБНЯ</t>
  </si>
  <si>
    <t>БИТУМНАЯ ЭМУЛЬСИЯ</t>
  </si>
  <si>
    <t>Е2713-011-02 ДОП. 9 К=2</t>
  </si>
  <si>
    <t>ПРИ ИЗМЕНЕНИИ ТОЛЩИНЫ ПОКРЫТИЯ НА 0,5 СМ ДОБАВЛЯТЬ К НОРМЕ 27-13-010-02</t>
  </si>
  <si>
    <t>1000 М2</t>
  </si>
  <si>
    <t>АВТОМОБИЛИ-САМОСВАЛЫ ГРУЗОПОДЪЕМНОСТЬЮ ДО 30 Т</t>
  </si>
  <si>
    <r>
      <t xml:space="preserve">УСТРОЙСТВО ПОКРЫТИЙ ТОЛЩИНОЙ 4 СМ  ИЗ СМЕСЕЙ ГОРЯЧЕЙ ПЛОТНАЯ МЕЛКОЗЕРНИСТЫХ </t>
    </r>
    <r>
      <rPr>
        <b/>
        <sz val="11"/>
        <color indexed="9"/>
        <rFont val="Times New Roman Cyr"/>
        <charset val="204"/>
      </rPr>
      <t>ТИПА Б МАРКИ I ПО ГОСТ 9128-97</t>
    </r>
  </si>
  <si>
    <t>Е2703-004-02</t>
  </si>
  <si>
    <t>УСТРОЙСТВО ВЫРАВНИВАЮЩЕГО СЛОЯ ИЗ АСФАЛЬТОБЕТОННОЙ СМЕСИ БЕЗ ПРИМЕНЕНИЕМ УКЛАДЧИКОВ АСФАЛЬТОБЕТОНА АСФАЛЬТОБЕТОННАЯ СМЕСЬ МЕЛКОЗЕРНИСТАЯ</t>
  </si>
  <si>
    <t>100Т</t>
  </si>
  <si>
    <t>АСФАЛЬТОБЕТОННАЯ СМЕСЬ ПЛОТНАЯ МЕЛКОЗЕРНИСТАЯ</t>
  </si>
  <si>
    <t>Е2706-020-02</t>
  </si>
  <si>
    <t>УСТРОЙСТВО ПОКРЫТИЯ ТОЛЩИНОЙ 4 СМ ИЗ ГОРЯЧИХ АСФАЛЬТОБЕТОННЫХ СМЕСЕЙ ПОРИСТЫХ КРУПНОЗЕРНИСТЫХ, ПЛОТНОСТЬ КАМЕННЫХ МАТЕРИАЛОВ 2,5-2,9 Т/М3</t>
  </si>
  <si>
    <t>СМЕСЬ АСФАЛЬТОБЕТОННАЯ КРУПНОЗЕРНИСТАЯ</t>
  </si>
  <si>
    <t>Е2706-021-02 К=2</t>
  </si>
  <si>
    <t>ПРИ ИЗМЕНЕНИИ ТОЛЩИНЫ ПОКРЫТИЯ НА 0,5 СМ ДОБАВИТЬ К НОРМЕ 27-06-020-2 (1 СМ)</t>
  </si>
  <si>
    <t>СМЕСЬ АСФАЛЬТОБЕТОННАЯ МЕЛКОЗЕРНИСТАЯ</t>
  </si>
  <si>
    <t>ПРИ ИЗМЕНЕНИИ ТОЛЩИНЫ ПОКРЫТИЯ НА 0,5 СМ ИСКЛЮЧИТЬ К НОРМЕ 27-06-020-1 (1 СМ)</t>
  </si>
  <si>
    <t>УСТРОЙСТВО АСФАЛЬТОБЕТОННЫХ ПОКРЫТИЙ ИЗ АСФАЛЬТОБЕТОНА  ТОЛЩИНОЙ 5 СМ</t>
  </si>
  <si>
    <t>РАЗМЕТКА</t>
  </si>
  <si>
    <t>ИТОГО ЗАТРАТ:</t>
  </si>
  <si>
    <t>ЗАТРАТЫ ТРУДА РАБОЧИХ-СТРОИТЕЛЕЙ (В Т.Ч. СОЦСТРАХ)</t>
  </si>
  <si>
    <t>СУМ</t>
  </si>
  <si>
    <t>ЭКСПЛУАТАЦИЯ МАШИН</t>
  </si>
  <si>
    <t xml:space="preserve">СТРОИТЕЛЬНЫЕ МАТЕРИАЛЫ </t>
  </si>
  <si>
    <t>ПЕРЕВОЗКА МАТЕРИАЛОВ 5%</t>
  </si>
  <si>
    <t xml:space="preserve">ИТОГО </t>
  </si>
  <si>
    <t>ПРОЧИЕ ЗАТРАТЫ ПОДРЯЧИКА 17,27%</t>
  </si>
  <si>
    <t>НДС 15%</t>
  </si>
  <si>
    <t>ИТОГО К ОПЛАТЕ</t>
  </si>
  <si>
    <t xml:space="preserve">      Ассистент каф.</t>
  </si>
  <si>
    <t xml:space="preserve">                                                                                      Дадаев Х.А.</t>
  </si>
  <si>
    <t xml:space="preserve"> </t>
  </si>
  <si>
    <t>Гл. инженер</t>
  </si>
  <si>
    <t xml:space="preserve">                                                                                  Махкамов Т.Н.</t>
  </si>
  <si>
    <t>Нач. АХЧ</t>
  </si>
  <si>
    <t xml:space="preserve">                                                                                     Исламов Р.К</t>
  </si>
  <si>
    <t>НА "ТЕКУЩИЙ РЕМОНТ ДОРОЖНОГО ПОКРЫТИЯ ЦЕНТРАЛЬНОГО ВЪЕЗДА" ПО АДРЕСУ: Сергелийский район. Ул.Янги Сергели дом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</si>
</sst>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0.0000"/>
    <numFmt numFmtId="166" formatCode="0.000"/>
    <numFmt numFmtId="167" formatCode="0.0"/>
    <numFmt numFmtId="168" formatCode="#,##0.000000"/>
    <numFmt numFmtId="169" formatCode="0.00000"/>
  </numFmts>
  <fonts count="30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2"/>
      <name val="Arial"/>
      <family val="2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4"/>
      <name val="Arial Cyr"/>
      <charset val="204"/>
    </font>
    <font>
      <sz val="10"/>
      <name val="Times New Roman Cyr"/>
      <family val="1"/>
      <charset val="204"/>
    </font>
    <font>
      <b/>
      <sz val="22"/>
      <name val="Arial"/>
      <family val="2"/>
      <charset val="204"/>
    </font>
    <font>
      <sz val="12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0"/>
      <color indexed="18"/>
      <name val="Times New Roman Cyr"/>
      <family val="1"/>
      <charset val="204"/>
    </font>
    <font>
      <b/>
      <i/>
      <sz val="11"/>
      <color indexed="18"/>
      <name val="Times New Roman Cyr"/>
      <charset val="204"/>
    </font>
    <font>
      <b/>
      <sz val="10"/>
      <name val="Times New Roman Cyr"/>
      <family val="1"/>
      <charset val="204"/>
    </font>
    <font>
      <i/>
      <sz val="10"/>
      <color indexed="12"/>
      <name val="Times New Roman Cyr"/>
      <family val="1"/>
      <charset val="204"/>
    </font>
    <font>
      <i/>
      <sz val="9"/>
      <color indexed="12"/>
      <name val="Times New Roman Cyr"/>
      <family val="1"/>
      <charset val="204"/>
    </font>
    <font>
      <b/>
      <sz val="10"/>
      <name val="Times New Roman Cyr"/>
      <charset val="204"/>
    </font>
    <font>
      <i/>
      <sz val="9"/>
      <color indexed="54"/>
      <name val="Times New Roman Cyr"/>
      <charset val="204"/>
    </font>
    <font>
      <b/>
      <sz val="10"/>
      <color indexed="10"/>
      <name val="Times New Roman Cyr"/>
      <charset val="204"/>
    </font>
    <font>
      <i/>
      <sz val="9"/>
      <color indexed="18"/>
      <name val="Times New Roman Cyr"/>
      <family val="1"/>
      <charset val="204"/>
    </font>
    <font>
      <b/>
      <i/>
      <sz val="9"/>
      <color indexed="18"/>
      <name val="Times New Roman Cyr"/>
      <family val="1"/>
      <charset val="204"/>
    </font>
    <font>
      <b/>
      <i/>
      <sz val="11"/>
      <color indexed="9"/>
      <name val="Times New Roman Cyr"/>
      <charset val="204"/>
    </font>
    <font>
      <b/>
      <sz val="11"/>
      <color indexed="9"/>
      <name val="Times New Roman Cyr"/>
      <charset val="204"/>
    </font>
    <font>
      <sz val="10"/>
      <name val="Times New Roman Cyr"/>
      <charset val="204"/>
    </font>
    <font>
      <sz val="11"/>
      <color indexed="18"/>
      <name val="Times New Roman Cyr"/>
      <charset val="204"/>
    </font>
    <font>
      <b/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b/>
      <sz val="9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vertical="top"/>
    </xf>
    <xf numFmtId="49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/>
    </xf>
    <xf numFmtId="164" fontId="12" fillId="5" borderId="1" xfId="0" applyNumberFormat="1" applyFont="1" applyFill="1" applyBorder="1" applyAlignment="1">
      <alignment horizontal="right" vertical="center"/>
    </xf>
    <xf numFmtId="0" fontId="6" fillId="5" borderId="0" xfId="0" applyFont="1" applyFill="1"/>
    <xf numFmtId="0" fontId="6" fillId="2" borderId="0" xfId="0" applyFont="1" applyFill="1"/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center" vertical="top" wrapText="1"/>
    </xf>
    <xf numFmtId="2" fontId="15" fillId="5" borderId="1" xfId="0" applyNumberFormat="1" applyFont="1" applyFill="1" applyBorder="1" applyAlignment="1">
      <alignment horizontal="right" vertical="top"/>
    </xf>
    <xf numFmtId="164" fontId="15" fillId="5" borderId="1" xfId="0" applyNumberFormat="1" applyFont="1" applyFill="1" applyBorder="1" applyAlignment="1">
      <alignment horizontal="right" vertical="top"/>
    </xf>
    <xf numFmtId="0" fontId="0" fillId="5" borderId="0" xfId="0" applyFill="1" applyAlignment="1">
      <alignment vertical="top"/>
    </xf>
    <xf numFmtId="49" fontId="11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2" fontId="11" fillId="5" borderId="1" xfId="0" applyNumberFormat="1" applyFont="1" applyFill="1" applyBorder="1" applyAlignment="1">
      <alignment horizontal="right" vertical="top" wrapText="1"/>
    </xf>
    <xf numFmtId="164" fontId="11" fillId="5" borderId="1" xfId="0" applyNumberFormat="1" applyFont="1" applyFill="1" applyBorder="1" applyAlignment="1">
      <alignment horizontal="righ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top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/>
    <xf numFmtId="168" fontId="12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49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6" fillId="5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23" fillId="5" borderId="0" xfId="0" applyFont="1" applyFill="1" applyAlignment="1">
      <alignment vertical="top"/>
    </xf>
    <xf numFmtId="49" fontId="24" fillId="5" borderId="1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left" vertical="top" wrapText="1"/>
    </xf>
    <xf numFmtId="0" fontId="13" fillId="5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/>
    </xf>
    <xf numFmtId="4" fontId="6" fillId="2" borderId="0" xfId="0" applyNumberFormat="1" applyFont="1" applyFill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0" fontId="6" fillId="2" borderId="0" xfId="0" applyFont="1" applyFill="1" applyAlignment="1">
      <alignment vertical="top"/>
    </xf>
    <xf numFmtId="164" fontId="6" fillId="2" borderId="0" xfId="0" applyNumberFormat="1" applyFont="1" applyFill="1"/>
    <xf numFmtId="0" fontId="8" fillId="3" borderId="10" xfId="0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right" vertical="top" wrapText="1"/>
    </xf>
    <xf numFmtId="3" fontId="26" fillId="0" borderId="1" xfId="0" applyNumberFormat="1" applyFont="1" applyBorder="1"/>
    <xf numFmtId="0" fontId="27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right" vertical="top" wrapText="1"/>
    </xf>
    <xf numFmtId="3" fontId="26" fillId="2" borderId="1" xfId="0" applyNumberFormat="1" applyFont="1" applyFill="1" applyBorder="1"/>
    <xf numFmtId="0" fontId="27" fillId="2" borderId="0" xfId="0" applyFont="1" applyFill="1"/>
    <xf numFmtId="0" fontId="8" fillId="0" borderId="0" xfId="0" applyFont="1"/>
    <xf numFmtId="0" fontId="28" fillId="0" borderId="0" xfId="0" applyFont="1"/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164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164" fontId="6" fillId="0" borderId="0" xfId="0" applyNumberFormat="1" applyFont="1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165" fontId="10" fillId="5" borderId="2" xfId="0" applyNumberFormat="1" applyFont="1" applyFill="1" applyBorder="1" applyAlignment="1">
      <alignment horizontal="center" vertical="center"/>
    </xf>
    <xf numFmtId="165" fontId="10" fillId="5" borderId="4" xfId="0" applyNumberFormat="1" applyFont="1" applyFill="1" applyBorder="1" applyAlignment="1">
      <alignment horizontal="center" vertical="center"/>
    </xf>
    <xf numFmtId="167" fontId="10" fillId="5" borderId="2" xfId="0" applyNumberFormat="1" applyFont="1" applyFill="1" applyBorder="1" applyAlignment="1">
      <alignment horizontal="center" vertical="center"/>
    </xf>
    <xf numFmtId="167" fontId="10" fillId="5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166" fontId="13" fillId="5" borderId="1" xfId="0" applyNumberFormat="1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166" fontId="10" fillId="5" borderId="2" xfId="0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9" fontId="10" fillId="2" borderId="2" xfId="0" applyNumberFormat="1" applyFont="1" applyFill="1" applyBorder="1" applyAlignment="1">
      <alignment horizontal="center" vertical="center"/>
    </xf>
    <xf numFmtId="169" fontId="10" fillId="2" borderId="4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top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top"/>
    </xf>
    <xf numFmtId="166" fontId="10" fillId="5" borderId="4" xfId="0" applyNumberFormat="1" applyFont="1" applyFill="1" applyBorder="1" applyAlignment="1">
      <alignment horizontal="center" vertical="top"/>
    </xf>
    <xf numFmtId="2" fontId="13" fillId="5" borderId="1" xfId="1" applyNumberFormat="1" applyFont="1" applyFill="1" applyBorder="1" applyAlignment="1">
      <alignment horizontal="center" vertical="top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center"/>
    </xf>
    <xf numFmtId="167" fontId="10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2">
    <cellStyle name="Обычный" xfId="0" builtinId="0"/>
    <cellStyle name="Обычный 7" xfId="1" xr:uid="{74543408-F0DB-479D-89C8-121751CA2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87c2ecea37e59a3/&#1056;&#1072;&#1073;&#1086;&#1095;&#1080;&#1081;%20&#1089;&#1090;&#1086;&#1083;/60.%20780%20&#1084;2%20%20&#1073;&#1077;&#1079;%20&#1091;&#1082;&#1083;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87c2ecea37e59a3/&#1056;&#1072;&#1073;&#1086;&#1095;&#1080;&#1081;%20&#1089;&#1090;&#1086;&#1083;/&#1091;&#1083;.%20&#1057;&#1072;&#1081;&#1088;&#1072;&#1084;,%202200%20&#1084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-фактура 780 м2"/>
      <sheetName val="Выполнение  560   м2"/>
      <sheetName val="Выполнения 780 м2"/>
      <sheetName val="Смета 780 м2 (2)"/>
      <sheetName val="Смета  400 м2"/>
      <sheetName val="Счет-фактура МАТЕРИАЛ"/>
      <sheetName val="Счет-фактура МАТЕРИАЛ "/>
    </sheetNames>
    <sheetDataSet>
      <sheetData sheetId="0">
        <row r="3">
          <cell r="B3" t="str">
            <v>Подрячик:  ООО "ASL INSHOOT"</v>
          </cell>
          <cell r="I3" t="str">
            <v>Заказчик: AJ «BOSHTRАNSLOYIHA»</v>
          </cell>
        </row>
        <row r="12">
          <cell r="A12" t="str">
            <v>Договор №120  от 14.10.2021 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ектовка"/>
      <sheetName val="Ведомость"/>
      <sheetName val="ЛОКАЛ"/>
      <sheetName val="РЕСУРС"/>
      <sheetName val="ТРАНСПОРТ"/>
      <sheetName val="Исходные данные"/>
      <sheetName val="Форма"/>
      <sheetName val="Протокол согласования"/>
      <sheetName val="Ташиб келиш масофаси"/>
      <sheetName val="ОБЛ ФУ"/>
      <sheetName val="ОБЛ ФУ МОЛИЯ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5"/>
  <sheetViews>
    <sheetView tabSelected="1" topLeftCell="A4" workbookViewId="0">
      <selection activeCell="A8" sqref="A8"/>
    </sheetView>
  </sheetViews>
  <sheetFormatPr defaultRowHeight="12.75" x14ac:dyDescent="0.2"/>
  <cols>
    <col min="1" max="1" width="6.42578125" style="15" customWidth="1"/>
    <col min="2" max="2" width="13.42578125" style="15" customWidth="1"/>
    <col min="3" max="3" width="75.5703125" style="15" customWidth="1"/>
    <col min="4" max="4" width="10.140625" style="15" customWidth="1"/>
    <col min="5" max="5" width="11.7109375" style="15" customWidth="1"/>
    <col min="6" max="6" width="13.42578125" style="112" customWidth="1"/>
    <col min="7" max="7" width="14.5703125" style="15" bestFit="1" customWidth="1"/>
    <col min="8" max="8" width="16.28515625" style="15" bestFit="1" customWidth="1"/>
    <col min="9" max="9" width="13" style="15" bestFit="1" customWidth="1"/>
    <col min="10" max="10" width="12" style="15" bestFit="1" customWidth="1"/>
    <col min="11" max="254" width="9.140625" style="15"/>
    <col min="255" max="255" width="6.42578125" style="15" customWidth="1"/>
    <col min="256" max="256" width="13.42578125" style="15" customWidth="1"/>
    <col min="257" max="257" width="75.5703125" style="15" customWidth="1"/>
    <col min="258" max="258" width="10.140625" style="15" customWidth="1"/>
    <col min="259" max="259" width="11.7109375" style="15" customWidth="1"/>
    <col min="260" max="260" width="13.42578125" style="15" customWidth="1"/>
    <col min="261" max="261" width="14.28515625" style="15" customWidth="1"/>
    <col min="262" max="262" width="16.42578125" style="15" customWidth="1"/>
    <col min="263" max="263" width="14.5703125" style="15" bestFit="1" customWidth="1"/>
    <col min="264" max="264" width="16.28515625" style="15" bestFit="1" customWidth="1"/>
    <col min="265" max="265" width="13" style="15" bestFit="1" customWidth="1"/>
    <col min="266" max="266" width="12" style="15" bestFit="1" customWidth="1"/>
    <col min="267" max="510" width="9.140625" style="15"/>
    <col min="511" max="511" width="6.42578125" style="15" customWidth="1"/>
    <col min="512" max="512" width="13.42578125" style="15" customWidth="1"/>
    <col min="513" max="513" width="75.5703125" style="15" customWidth="1"/>
    <col min="514" max="514" width="10.140625" style="15" customWidth="1"/>
    <col min="515" max="515" width="11.7109375" style="15" customWidth="1"/>
    <col min="516" max="516" width="13.42578125" style="15" customWidth="1"/>
    <col min="517" max="517" width="14.28515625" style="15" customWidth="1"/>
    <col min="518" max="518" width="16.42578125" style="15" customWidth="1"/>
    <col min="519" max="519" width="14.5703125" style="15" bestFit="1" customWidth="1"/>
    <col min="520" max="520" width="16.28515625" style="15" bestFit="1" customWidth="1"/>
    <col min="521" max="521" width="13" style="15" bestFit="1" customWidth="1"/>
    <col min="522" max="522" width="12" style="15" bestFit="1" customWidth="1"/>
    <col min="523" max="766" width="9.140625" style="15"/>
    <col min="767" max="767" width="6.42578125" style="15" customWidth="1"/>
    <col min="768" max="768" width="13.42578125" style="15" customWidth="1"/>
    <col min="769" max="769" width="75.5703125" style="15" customWidth="1"/>
    <col min="770" max="770" width="10.140625" style="15" customWidth="1"/>
    <col min="771" max="771" width="11.7109375" style="15" customWidth="1"/>
    <col min="772" max="772" width="13.42578125" style="15" customWidth="1"/>
    <col min="773" max="773" width="14.28515625" style="15" customWidth="1"/>
    <col min="774" max="774" width="16.42578125" style="15" customWidth="1"/>
    <col min="775" max="775" width="14.5703125" style="15" bestFit="1" customWidth="1"/>
    <col min="776" max="776" width="16.28515625" style="15" bestFit="1" customWidth="1"/>
    <col min="777" max="777" width="13" style="15" bestFit="1" customWidth="1"/>
    <col min="778" max="778" width="12" style="15" bestFit="1" customWidth="1"/>
    <col min="779" max="1022" width="9.140625" style="15"/>
    <col min="1023" max="1023" width="6.42578125" style="15" customWidth="1"/>
    <col min="1024" max="1024" width="13.42578125" style="15" customWidth="1"/>
    <col min="1025" max="1025" width="75.5703125" style="15" customWidth="1"/>
    <col min="1026" max="1026" width="10.140625" style="15" customWidth="1"/>
    <col min="1027" max="1027" width="11.7109375" style="15" customWidth="1"/>
    <col min="1028" max="1028" width="13.42578125" style="15" customWidth="1"/>
    <col min="1029" max="1029" width="14.28515625" style="15" customWidth="1"/>
    <col min="1030" max="1030" width="16.42578125" style="15" customWidth="1"/>
    <col min="1031" max="1031" width="14.5703125" style="15" bestFit="1" customWidth="1"/>
    <col min="1032" max="1032" width="16.28515625" style="15" bestFit="1" customWidth="1"/>
    <col min="1033" max="1033" width="13" style="15" bestFit="1" customWidth="1"/>
    <col min="1034" max="1034" width="12" style="15" bestFit="1" customWidth="1"/>
    <col min="1035" max="1278" width="9.140625" style="15"/>
    <col min="1279" max="1279" width="6.42578125" style="15" customWidth="1"/>
    <col min="1280" max="1280" width="13.42578125" style="15" customWidth="1"/>
    <col min="1281" max="1281" width="75.5703125" style="15" customWidth="1"/>
    <col min="1282" max="1282" width="10.140625" style="15" customWidth="1"/>
    <col min="1283" max="1283" width="11.7109375" style="15" customWidth="1"/>
    <col min="1284" max="1284" width="13.42578125" style="15" customWidth="1"/>
    <col min="1285" max="1285" width="14.28515625" style="15" customWidth="1"/>
    <col min="1286" max="1286" width="16.42578125" style="15" customWidth="1"/>
    <col min="1287" max="1287" width="14.5703125" style="15" bestFit="1" customWidth="1"/>
    <col min="1288" max="1288" width="16.28515625" style="15" bestFit="1" customWidth="1"/>
    <col min="1289" max="1289" width="13" style="15" bestFit="1" customWidth="1"/>
    <col min="1290" max="1290" width="12" style="15" bestFit="1" customWidth="1"/>
    <col min="1291" max="1534" width="9.140625" style="15"/>
    <col min="1535" max="1535" width="6.42578125" style="15" customWidth="1"/>
    <col min="1536" max="1536" width="13.42578125" style="15" customWidth="1"/>
    <col min="1537" max="1537" width="75.5703125" style="15" customWidth="1"/>
    <col min="1538" max="1538" width="10.140625" style="15" customWidth="1"/>
    <col min="1539" max="1539" width="11.7109375" style="15" customWidth="1"/>
    <col min="1540" max="1540" width="13.42578125" style="15" customWidth="1"/>
    <col min="1541" max="1541" width="14.28515625" style="15" customWidth="1"/>
    <col min="1542" max="1542" width="16.42578125" style="15" customWidth="1"/>
    <col min="1543" max="1543" width="14.5703125" style="15" bestFit="1" customWidth="1"/>
    <col min="1544" max="1544" width="16.28515625" style="15" bestFit="1" customWidth="1"/>
    <col min="1545" max="1545" width="13" style="15" bestFit="1" customWidth="1"/>
    <col min="1546" max="1546" width="12" style="15" bestFit="1" customWidth="1"/>
    <col min="1547" max="1790" width="9.140625" style="15"/>
    <col min="1791" max="1791" width="6.42578125" style="15" customWidth="1"/>
    <col min="1792" max="1792" width="13.42578125" style="15" customWidth="1"/>
    <col min="1793" max="1793" width="75.5703125" style="15" customWidth="1"/>
    <col min="1794" max="1794" width="10.140625" style="15" customWidth="1"/>
    <col min="1795" max="1795" width="11.7109375" style="15" customWidth="1"/>
    <col min="1796" max="1796" width="13.42578125" style="15" customWidth="1"/>
    <col min="1797" max="1797" width="14.28515625" style="15" customWidth="1"/>
    <col min="1798" max="1798" width="16.42578125" style="15" customWidth="1"/>
    <col min="1799" max="1799" width="14.5703125" style="15" bestFit="1" customWidth="1"/>
    <col min="1800" max="1800" width="16.28515625" style="15" bestFit="1" customWidth="1"/>
    <col min="1801" max="1801" width="13" style="15" bestFit="1" customWidth="1"/>
    <col min="1802" max="1802" width="12" style="15" bestFit="1" customWidth="1"/>
    <col min="1803" max="2046" width="9.140625" style="15"/>
    <col min="2047" max="2047" width="6.42578125" style="15" customWidth="1"/>
    <col min="2048" max="2048" width="13.42578125" style="15" customWidth="1"/>
    <col min="2049" max="2049" width="75.5703125" style="15" customWidth="1"/>
    <col min="2050" max="2050" width="10.140625" style="15" customWidth="1"/>
    <col min="2051" max="2051" width="11.7109375" style="15" customWidth="1"/>
    <col min="2052" max="2052" width="13.42578125" style="15" customWidth="1"/>
    <col min="2053" max="2053" width="14.28515625" style="15" customWidth="1"/>
    <col min="2054" max="2054" width="16.42578125" style="15" customWidth="1"/>
    <col min="2055" max="2055" width="14.5703125" style="15" bestFit="1" customWidth="1"/>
    <col min="2056" max="2056" width="16.28515625" style="15" bestFit="1" customWidth="1"/>
    <col min="2057" max="2057" width="13" style="15" bestFit="1" customWidth="1"/>
    <col min="2058" max="2058" width="12" style="15" bestFit="1" customWidth="1"/>
    <col min="2059" max="2302" width="9.140625" style="15"/>
    <col min="2303" max="2303" width="6.42578125" style="15" customWidth="1"/>
    <col min="2304" max="2304" width="13.42578125" style="15" customWidth="1"/>
    <col min="2305" max="2305" width="75.5703125" style="15" customWidth="1"/>
    <col min="2306" max="2306" width="10.140625" style="15" customWidth="1"/>
    <col min="2307" max="2307" width="11.7109375" style="15" customWidth="1"/>
    <col min="2308" max="2308" width="13.42578125" style="15" customWidth="1"/>
    <col min="2309" max="2309" width="14.28515625" style="15" customWidth="1"/>
    <col min="2310" max="2310" width="16.42578125" style="15" customWidth="1"/>
    <col min="2311" max="2311" width="14.5703125" style="15" bestFit="1" customWidth="1"/>
    <col min="2312" max="2312" width="16.28515625" style="15" bestFit="1" customWidth="1"/>
    <col min="2313" max="2313" width="13" style="15" bestFit="1" customWidth="1"/>
    <col min="2314" max="2314" width="12" style="15" bestFit="1" customWidth="1"/>
    <col min="2315" max="2558" width="9.140625" style="15"/>
    <col min="2559" max="2559" width="6.42578125" style="15" customWidth="1"/>
    <col min="2560" max="2560" width="13.42578125" style="15" customWidth="1"/>
    <col min="2561" max="2561" width="75.5703125" style="15" customWidth="1"/>
    <col min="2562" max="2562" width="10.140625" style="15" customWidth="1"/>
    <col min="2563" max="2563" width="11.7109375" style="15" customWidth="1"/>
    <col min="2564" max="2564" width="13.42578125" style="15" customWidth="1"/>
    <col min="2565" max="2565" width="14.28515625" style="15" customWidth="1"/>
    <col min="2566" max="2566" width="16.42578125" style="15" customWidth="1"/>
    <col min="2567" max="2567" width="14.5703125" style="15" bestFit="1" customWidth="1"/>
    <col min="2568" max="2568" width="16.28515625" style="15" bestFit="1" customWidth="1"/>
    <col min="2569" max="2569" width="13" style="15" bestFit="1" customWidth="1"/>
    <col min="2570" max="2570" width="12" style="15" bestFit="1" customWidth="1"/>
    <col min="2571" max="2814" width="9.140625" style="15"/>
    <col min="2815" max="2815" width="6.42578125" style="15" customWidth="1"/>
    <col min="2816" max="2816" width="13.42578125" style="15" customWidth="1"/>
    <col min="2817" max="2817" width="75.5703125" style="15" customWidth="1"/>
    <col min="2818" max="2818" width="10.140625" style="15" customWidth="1"/>
    <col min="2819" max="2819" width="11.7109375" style="15" customWidth="1"/>
    <col min="2820" max="2820" width="13.42578125" style="15" customWidth="1"/>
    <col min="2821" max="2821" width="14.28515625" style="15" customWidth="1"/>
    <col min="2822" max="2822" width="16.42578125" style="15" customWidth="1"/>
    <col min="2823" max="2823" width="14.5703125" style="15" bestFit="1" customWidth="1"/>
    <col min="2824" max="2824" width="16.28515625" style="15" bestFit="1" customWidth="1"/>
    <col min="2825" max="2825" width="13" style="15" bestFit="1" customWidth="1"/>
    <col min="2826" max="2826" width="12" style="15" bestFit="1" customWidth="1"/>
    <col min="2827" max="3070" width="9.140625" style="15"/>
    <col min="3071" max="3071" width="6.42578125" style="15" customWidth="1"/>
    <col min="3072" max="3072" width="13.42578125" style="15" customWidth="1"/>
    <col min="3073" max="3073" width="75.5703125" style="15" customWidth="1"/>
    <col min="3074" max="3074" width="10.140625" style="15" customWidth="1"/>
    <col min="3075" max="3075" width="11.7109375" style="15" customWidth="1"/>
    <col min="3076" max="3076" width="13.42578125" style="15" customWidth="1"/>
    <col min="3077" max="3077" width="14.28515625" style="15" customWidth="1"/>
    <col min="3078" max="3078" width="16.42578125" style="15" customWidth="1"/>
    <col min="3079" max="3079" width="14.5703125" style="15" bestFit="1" customWidth="1"/>
    <col min="3080" max="3080" width="16.28515625" style="15" bestFit="1" customWidth="1"/>
    <col min="3081" max="3081" width="13" style="15" bestFit="1" customWidth="1"/>
    <col min="3082" max="3082" width="12" style="15" bestFit="1" customWidth="1"/>
    <col min="3083" max="3326" width="9.140625" style="15"/>
    <col min="3327" max="3327" width="6.42578125" style="15" customWidth="1"/>
    <col min="3328" max="3328" width="13.42578125" style="15" customWidth="1"/>
    <col min="3329" max="3329" width="75.5703125" style="15" customWidth="1"/>
    <col min="3330" max="3330" width="10.140625" style="15" customWidth="1"/>
    <col min="3331" max="3331" width="11.7109375" style="15" customWidth="1"/>
    <col min="3332" max="3332" width="13.42578125" style="15" customWidth="1"/>
    <col min="3333" max="3333" width="14.28515625" style="15" customWidth="1"/>
    <col min="3334" max="3334" width="16.42578125" style="15" customWidth="1"/>
    <col min="3335" max="3335" width="14.5703125" style="15" bestFit="1" customWidth="1"/>
    <col min="3336" max="3336" width="16.28515625" style="15" bestFit="1" customWidth="1"/>
    <col min="3337" max="3337" width="13" style="15" bestFit="1" customWidth="1"/>
    <col min="3338" max="3338" width="12" style="15" bestFit="1" customWidth="1"/>
    <col min="3339" max="3582" width="9.140625" style="15"/>
    <col min="3583" max="3583" width="6.42578125" style="15" customWidth="1"/>
    <col min="3584" max="3584" width="13.42578125" style="15" customWidth="1"/>
    <col min="3585" max="3585" width="75.5703125" style="15" customWidth="1"/>
    <col min="3586" max="3586" width="10.140625" style="15" customWidth="1"/>
    <col min="3587" max="3587" width="11.7109375" style="15" customWidth="1"/>
    <col min="3588" max="3588" width="13.42578125" style="15" customWidth="1"/>
    <col min="3589" max="3589" width="14.28515625" style="15" customWidth="1"/>
    <col min="3590" max="3590" width="16.42578125" style="15" customWidth="1"/>
    <col min="3591" max="3591" width="14.5703125" style="15" bestFit="1" customWidth="1"/>
    <col min="3592" max="3592" width="16.28515625" style="15" bestFit="1" customWidth="1"/>
    <col min="3593" max="3593" width="13" style="15" bestFit="1" customWidth="1"/>
    <col min="3594" max="3594" width="12" style="15" bestFit="1" customWidth="1"/>
    <col min="3595" max="3838" width="9.140625" style="15"/>
    <col min="3839" max="3839" width="6.42578125" style="15" customWidth="1"/>
    <col min="3840" max="3840" width="13.42578125" style="15" customWidth="1"/>
    <col min="3841" max="3841" width="75.5703125" style="15" customWidth="1"/>
    <col min="3842" max="3842" width="10.140625" style="15" customWidth="1"/>
    <col min="3843" max="3843" width="11.7109375" style="15" customWidth="1"/>
    <col min="3844" max="3844" width="13.42578125" style="15" customWidth="1"/>
    <col min="3845" max="3845" width="14.28515625" style="15" customWidth="1"/>
    <col min="3846" max="3846" width="16.42578125" style="15" customWidth="1"/>
    <col min="3847" max="3847" width="14.5703125" style="15" bestFit="1" customWidth="1"/>
    <col min="3848" max="3848" width="16.28515625" style="15" bestFit="1" customWidth="1"/>
    <col min="3849" max="3849" width="13" style="15" bestFit="1" customWidth="1"/>
    <col min="3850" max="3850" width="12" style="15" bestFit="1" customWidth="1"/>
    <col min="3851" max="4094" width="9.140625" style="15"/>
    <col min="4095" max="4095" width="6.42578125" style="15" customWidth="1"/>
    <col min="4096" max="4096" width="13.42578125" style="15" customWidth="1"/>
    <col min="4097" max="4097" width="75.5703125" style="15" customWidth="1"/>
    <col min="4098" max="4098" width="10.140625" style="15" customWidth="1"/>
    <col min="4099" max="4099" width="11.7109375" style="15" customWidth="1"/>
    <col min="4100" max="4100" width="13.42578125" style="15" customWidth="1"/>
    <col min="4101" max="4101" width="14.28515625" style="15" customWidth="1"/>
    <col min="4102" max="4102" width="16.42578125" style="15" customWidth="1"/>
    <col min="4103" max="4103" width="14.5703125" style="15" bestFit="1" customWidth="1"/>
    <col min="4104" max="4104" width="16.28515625" style="15" bestFit="1" customWidth="1"/>
    <col min="4105" max="4105" width="13" style="15" bestFit="1" customWidth="1"/>
    <col min="4106" max="4106" width="12" style="15" bestFit="1" customWidth="1"/>
    <col min="4107" max="4350" width="9.140625" style="15"/>
    <col min="4351" max="4351" width="6.42578125" style="15" customWidth="1"/>
    <col min="4352" max="4352" width="13.42578125" style="15" customWidth="1"/>
    <col min="4353" max="4353" width="75.5703125" style="15" customWidth="1"/>
    <col min="4354" max="4354" width="10.140625" style="15" customWidth="1"/>
    <col min="4355" max="4355" width="11.7109375" style="15" customWidth="1"/>
    <col min="4356" max="4356" width="13.42578125" style="15" customWidth="1"/>
    <col min="4357" max="4357" width="14.28515625" style="15" customWidth="1"/>
    <col min="4358" max="4358" width="16.42578125" style="15" customWidth="1"/>
    <col min="4359" max="4359" width="14.5703125" style="15" bestFit="1" customWidth="1"/>
    <col min="4360" max="4360" width="16.28515625" style="15" bestFit="1" customWidth="1"/>
    <col min="4361" max="4361" width="13" style="15" bestFit="1" customWidth="1"/>
    <col min="4362" max="4362" width="12" style="15" bestFit="1" customWidth="1"/>
    <col min="4363" max="4606" width="9.140625" style="15"/>
    <col min="4607" max="4607" width="6.42578125" style="15" customWidth="1"/>
    <col min="4608" max="4608" width="13.42578125" style="15" customWidth="1"/>
    <col min="4609" max="4609" width="75.5703125" style="15" customWidth="1"/>
    <col min="4610" max="4610" width="10.140625" style="15" customWidth="1"/>
    <col min="4611" max="4611" width="11.7109375" style="15" customWidth="1"/>
    <col min="4612" max="4612" width="13.42578125" style="15" customWidth="1"/>
    <col min="4613" max="4613" width="14.28515625" style="15" customWidth="1"/>
    <col min="4614" max="4614" width="16.42578125" style="15" customWidth="1"/>
    <col min="4615" max="4615" width="14.5703125" style="15" bestFit="1" customWidth="1"/>
    <col min="4616" max="4616" width="16.28515625" style="15" bestFit="1" customWidth="1"/>
    <col min="4617" max="4617" width="13" style="15" bestFit="1" customWidth="1"/>
    <col min="4618" max="4618" width="12" style="15" bestFit="1" customWidth="1"/>
    <col min="4619" max="4862" width="9.140625" style="15"/>
    <col min="4863" max="4863" width="6.42578125" style="15" customWidth="1"/>
    <col min="4864" max="4864" width="13.42578125" style="15" customWidth="1"/>
    <col min="4865" max="4865" width="75.5703125" style="15" customWidth="1"/>
    <col min="4866" max="4866" width="10.140625" style="15" customWidth="1"/>
    <col min="4867" max="4867" width="11.7109375" style="15" customWidth="1"/>
    <col min="4868" max="4868" width="13.42578125" style="15" customWidth="1"/>
    <col min="4869" max="4869" width="14.28515625" style="15" customWidth="1"/>
    <col min="4870" max="4870" width="16.42578125" style="15" customWidth="1"/>
    <col min="4871" max="4871" width="14.5703125" style="15" bestFit="1" customWidth="1"/>
    <col min="4872" max="4872" width="16.28515625" style="15" bestFit="1" customWidth="1"/>
    <col min="4873" max="4873" width="13" style="15" bestFit="1" customWidth="1"/>
    <col min="4874" max="4874" width="12" style="15" bestFit="1" customWidth="1"/>
    <col min="4875" max="5118" width="9.140625" style="15"/>
    <col min="5119" max="5119" width="6.42578125" style="15" customWidth="1"/>
    <col min="5120" max="5120" width="13.42578125" style="15" customWidth="1"/>
    <col min="5121" max="5121" width="75.5703125" style="15" customWidth="1"/>
    <col min="5122" max="5122" width="10.140625" style="15" customWidth="1"/>
    <col min="5123" max="5123" width="11.7109375" style="15" customWidth="1"/>
    <col min="5124" max="5124" width="13.42578125" style="15" customWidth="1"/>
    <col min="5125" max="5125" width="14.28515625" style="15" customWidth="1"/>
    <col min="5126" max="5126" width="16.42578125" style="15" customWidth="1"/>
    <col min="5127" max="5127" width="14.5703125" style="15" bestFit="1" customWidth="1"/>
    <col min="5128" max="5128" width="16.28515625" style="15" bestFit="1" customWidth="1"/>
    <col min="5129" max="5129" width="13" style="15" bestFit="1" customWidth="1"/>
    <col min="5130" max="5130" width="12" style="15" bestFit="1" customWidth="1"/>
    <col min="5131" max="5374" width="9.140625" style="15"/>
    <col min="5375" max="5375" width="6.42578125" style="15" customWidth="1"/>
    <col min="5376" max="5376" width="13.42578125" style="15" customWidth="1"/>
    <col min="5377" max="5377" width="75.5703125" style="15" customWidth="1"/>
    <col min="5378" max="5378" width="10.140625" style="15" customWidth="1"/>
    <col min="5379" max="5379" width="11.7109375" style="15" customWidth="1"/>
    <col min="5380" max="5380" width="13.42578125" style="15" customWidth="1"/>
    <col min="5381" max="5381" width="14.28515625" style="15" customWidth="1"/>
    <col min="5382" max="5382" width="16.42578125" style="15" customWidth="1"/>
    <col min="5383" max="5383" width="14.5703125" style="15" bestFit="1" customWidth="1"/>
    <col min="5384" max="5384" width="16.28515625" style="15" bestFit="1" customWidth="1"/>
    <col min="5385" max="5385" width="13" style="15" bestFit="1" customWidth="1"/>
    <col min="5386" max="5386" width="12" style="15" bestFit="1" customWidth="1"/>
    <col min="5387" max="5630" width="9.140625" style="15"/>
    <col min="5631" max="5631" width="6.42578125" style="15" customWidth="1"/>
    <col min="5632" max="5632" width="13.42578125" style="15" customWidth="1"/>
    <col min="5633" max="5633" width="75.5703125" style="15" customWidth="1"/>
    <col min="5634" max="5634" width="10.140625" style="15" customWidth="1"/>
    <col min="5635" max="5635" width="11.7109375" style="15" customWidth="1"/>
    <col min="5636" max="5636" width="13.42578125" style="15" customWidth="1"/>
    <col min="5637" max="5637" width="14.28515625" style="15" customWidth="1"/>
    <col min="5638" max="5638" width="16.42578125" style="15" customWidth="1"/>
    <col min="5639" max="5639" width="14.5703125" style="15" bestFit="1" customWidth="1"/>
    <col min="5640" max="5640" width="16.28515625" style="15" bestFit="1" customWidth="1"/>
    <col min="5641" max="5641" width="13" style="15" bestFit="1" customWidth="1"/>
    <col min="5642" max="5642" width="12" style="15" bestFit="1" customWidth="1"/>
    <col min="5643" max="5886" width="9.140625" style="15"/>
    <col min="5887" max="5887" width="6.42578125" style="15" customWidth="1"/>
    <col min="5888" max="5888" width="13.42578125" style="15" customWidth="1"/>
    <col min="5889" max="5889" width="75.5703125" style="15" customWidth="1"/>
    <col min="5890" max="5890" width="10.140625" style="15" customWidth="1"/>
    <col min="5891" max="5891" width="11.7109375" style="15" customWidth="1"/>
    <col min="5892" max="5892" width="13.42578125" style="15" customWidth="1"/>
    <col min="5893" max="5893" width="14.28515625" style="15" customWidth="1"/>
    <col min="5894" max="5894" width="16.42578125" style="15" customWidth="1"/>
    <col min="5895" max="5895" width="14.5703125" style="15" bestFit="1" customWidth="1"/>
    <col min="5896" max="5896" width="16.28515625" style="15" bestFit="1" customWidth="1"/>
    <col min="5897" max="5897" width="13" style="15" bestFit="1" customWidth="1"/>
    <col min="5898" max="5898" width="12" style="15" bestFit="1" customWidth="1"/>
    <col min="5899" max="6142" width="9.140625" style="15"/>
    <col min="6143" max="6143" width="6.42578125" style="15" customWidth="1"/>
    <col min="6144" max="6144" width="13.42578125" style="15" customWidth="1"/>
    <col min="6145" max="6145" width="75.5703125" style="15" customWidth="1"/>
    <col min="6146" max="6146" width="10.140625" style="15" customWidth="1"/>
    <col min="6147" max="6147" width="11.7109375" style="15" customWidth="1"/>
    <col min="6148" max="6148" width="13.42578125" style="15" customWidth="1"/>
    <col min="6149" max="6149" width="14.28515625" style="15" customWidth="1"/>
    <col min="6150" max="6150" width="16.42578125" style="15" customWidth="1"/>
    <col min="6151" max="6151" width="14.5703125" style="15" bestFit="1" customWidth="1"/>
    <col min="6152" max="6152" width="16.28515625" style="15" bestFit="1" customWidth="1"/>
    <col min="6153" max="6153" width="13" style="15" bestFit="1" customWidth="1"/>
    <col min="6154" max="6154" width="12" style="15" bestFit="1" customWidth="1"/>
    <col min="6155" max="6398" width="9.140625" style="15"/>
    <col min="6399" max="6399" width="6.42578125" style="15" customWidth="1"/>
    <col min="6400" max="6400" width="13.42578125" style="15" customWidth="1"/>
    <col min="6401" max="6401" width="75.5703125" style="15" customWidth="1"/>
    <col min="6402" max="6402" width="10.140625" style="15" customWidth="1"/>
    <col min="6403" max="6403" width="11.7109375" style="15" customWidth="1"/>
    <col min="6404" max="6404" width="13.42578125" style="15" customWidth="1"/>
    <col min="6405" max="6405" width="14.28515625" style="15" customWidth="1"/>
    <col min="6406" max="6406" width="16.42578125" style="15" customWidth="1"/>
    <col min="6407" max="6407" width="14.5703125" style="15" bestFit="1" customWidth="1"/>
    <col min="6408" max="6408" width="16.28515625" style="15" bestFit="1" customWidth="1"/>
    <col min="6409" max="6409" width="13" style="15" bestFit="1" customWidth="1"/>
    <col min="6410" max="6410" width="12" style="15" bestFit="1" customWidth="1"/>
    <col min="6411" max="6654" width="9.140625" style="15"/>
    <col min="6655" max="6655" width="6.42578125" style="15" customWidth="1"/>
    <col min="6656" max="6656" width="13.42578125" style="15" customWidth="1"/>
    <col min="6657" max="6657" width="75.5703125" style="15" customWidth="1"/>
    <col min="6658" max="6658" width="10.140625" style="15" customWidth="1"/>
    <col min="6659" max="6659" width="11.7109375" style="15" customWidth="1"/>
    <col min="6660" max="6660" width="13.42578125" style="15" customWidth="1"/>
    <col min="6661" max="6661" width="14.28515625" style="15" customWidth="1"/>
    <col min="6662" max="6662" width="16.42578125" style="15" customWidth="1"/>
    <col min="6663" max="6663" width="14.5703125" style="15" bestFit="1" customWidth="1"/>
    <col min="6664" max="6664" width="16.28515625" style="15" bestFit="1" customWidth="1"/>
    <col min="6665" max="6665" width="13" style="15" bestFit="1" customWidth="1"/>
    <col min="6666" max="6666" width="12" style="15" bestFit="1" customWidth="1"/>
    <col min="6667" max="6910" width="9.140625" style="15"/>
    <col min="6911" max="6911" width="6.42578125" style="15" customWidth="1"/>
    <col min="6912" max="6912" width="13.42578125" style="15" customWidth="1"/>
    <col min="6913" max="6913" width="75.5703125" style="15" customWidth="1"/>
    <col min="6914" max="6914" width="10.140625" style="15" customWidth="1"/>
    <col min="6915" max="6915" width="11.7109375" style="15" customWidth="1"/>
    <col min="6916" max="6916" width="13.42578125" style="15" customWidth="1"/>
    <col min="6917" max="6917" width="14.28515625" style="15" customWidth="1"/>
    <col min="6918" max="6918" width="16.42578125" style="15" customWidth="1"/>
    <col min="6919" max="6919" width="14.5703125" style="15" bestFit="1" customWidth="1"/>
    <col min="6920" max="6920" width="16.28515625" style="15" bestFit="1" customWidth="1"/>
    <col min="6921" max="6921" width="13" style="15" bestFit="1" customWidth="1"/>
    <col min="6922" max="6922" width="12" style="15" bestFit="1" customWidth="1"/>
    <col min="6923" max="7166" width="9.140625" style="15"/>
    <col min="7167" max="7167" width="6.42578125" style="15" customWidth="1"/>
    <col min="7168" max="7168" width="13.42578125" style="15" customWidth="1"/>
    <col min="7169" max="7169" width="75.5703125" style="15" customWidth="1"/>
    <col min="7170" max="7170" width="10.140625" style="15" customWidth="1"/>
    <col min="7171" max="7171" width="11.7109375" style="15" customWidth="1"/>
    <col min="7172" max="7172" width="13.42578125" style="15" customWidth="1"/>
    <col min="7173" max="7173" width="14.28515625" style="15" customWidth="1"/>
    <col min="7174" max="7174" width="16.42578125" style="15" customWidth="1"/>
    <col min="7175" max="7175" width="14.5703125" style="15" bestFit="1" customWidth="1"/>
    <col min="7176" max="7176" width="16.28515625" style="15" bestFit="1" customWidth="1"/>
    <col min="7177" max="7177" width="13" style="15" bestFit="1" customWidth="1"/>
    <col min="7178" max="7178" width="12" style="15" bestFit="1" customWidth="1"/>
    <col min="7179" max="7422" width="9.140625" style="15"/>
    <col min="7423" max="7423" width="6.42578125" style="15" customWidth="1"/>
    <col min="7424" max="7424" width="13.42578125" style="15" customWidth="1"/>
    <col min="7425" max="7425" width="75.5703125" style="15" customWidth="1"/>
    <col min="7426" max="7426" width="10.140625" style="15" customWidth="1"/>
    <col min="7427" max="7427" width="11.7109375" style="15" customWidth="1"/>
    <col min="7428" max="7428" width="13.42578125" style="15" customWidth="1"/>
    <col min="7429" max="7429" width="14.28515625" style="15" customWidth="1"/>
    <col min="7430" max="7430" width="16.42578125" style="15" customWidth="1"/>
    <col min="7431" max="7431" width="14.5703125" style="15" bestFit="1" customWidth="1"/>
    <col min="7432" max="7432" width="16.28515625" style="15" bestFit="1" customWidth="1"/>
    <col min="7433" max="7433" width="13" style="15" bestFit="1" customWidth="1"/>
    <col min="7434" max="7434" width="12" style="15" bestFit="1" customWidth="1"/>
    <col min="7435" max="7678" width="9.140625" style="15"/>
    <col min="7679" max="7679" width="6.42578125" style="15" customWidth="1"/>
    <col min="7680" max="7680" width="13.42578125" style="15" customWidth="1"/>
    <col min="7681" max="7681" width="75.5703125" style="15" customWidth="1"/>
    <col min="7682" max="7682" width="10.140625" style="15" customWidth="1"/>
    <col min="7683" max="7683" width="11.7109375" style="15" customWidth="1"/>
    <col min="7684" max="7684" width="13.42578125" style="15" customWidth="1"/>
    <col min="7685" max="7685" width="14.28515625" style="15" customWidth="1"/>
    <col min="7686" max="7686" width="16.42578125" style="15" customWidth="1"/>
    <col min="7687" max="7687" width="14.5703125" style="15" bestFit="1" customWidth="1"/>
    <col min="7688" max="7688" width="16.28515625" style="15" bestFit="1" customWidth="1"/>
    <col min="7689" max="7689" width="13" style="15" bestFit="1" customWidth="1"/>
    <col min="7690" max="7690" width="12" style="15" bestFit="1" customWidth="1"/>
    <col min="7691" max="7934" width="9.140625" style="15"/>
    <col min="7935" max="7935" width="6.42578125" style="15" customWidth="1"/>
    <col min="7936" max="7936" width="13.42578125" style="15" customWidth="1"/>
    <col min="7937" max="7937" width="75.5703125" style="15" customWidth="1"/>
    <col min="7938" max="7938" width="10.140625" style="15" customWidth="1"/>
    <col min="7939" max="7939" width="11.7109375" style="15" customWidth="1"/>
    <col min="7940" max="7940" width="13.42578125" style="15" customWidth="1"/>
    <col min="7941" max="7941" width="14.28515625" style="15" customWidth="1"/>
    <col min="7942" max="7942" width="16.42578125" style="15" customWidth="1"/>
    <col min="7943" max="7943" width="14.5703125" style="15" bestFit="1" customWidth="1"/>
    <col min="7944" max="7944" width="16.28515625" style="15" bestFit="1" customWidth="1"/>
    <col min="7945" max="7945" width="13" style="15" bestFit="1" customWidth="1"/>
    <col min="7946" max="7946" width="12" style="15" bestFit="1" customWidth="1"/>
    <col min="7947" max="8190" width="9.140625" style="15"/>
    <col min="8191" max="8191" width="6.42578125" style="15" customWidth="1"/>
    <col min="8192" max="8192" width="13.42578125" style="15" customWidth="1"/>
    <col min="8193" max="8193" width="75.5703125" style="15" customWidth="1"/>
    <col min="8194" max="8194" width="10.140625" style="15" customWidth="1"/>
    <col min="8195" max="8195" width="11.7109375" style="15" customWidth="1"/>
    <col min="8196" max="8196" width="13.42578125" style="15" customWidth="1"/>
    <col min="8197" max="8197" width="14.28515625" style="15" customWidth="1"/>
    <col min="8198" max="8198" width="16.42578125" style="15" customWidth="1"/>
    <col min="8199" max="8199" width="14.5703125" style="15" bestFit="1" customWidth="1"/>
    <col min="8200" max="8200" width="16.28515625" style="15" bestFit="1" customWidth="1"/>
    <col min="8201" max="8201" width="13" style="15" bestFit="1" customWidth="1"/>
    <col min="8202" max="8202" width="12" style="15" bestFit="1" customWidth="1"/>
    <col min="8203" max="8446" width="9.140625" style="15"/>
    <col min="8447" max="8447" width="6.42578125" style="15" customWidth="1"/>
    <col min="8448" max="8448" width="13.42578125" style="15" customWidth="1"/>
    <col min="8449" max="8449" width="75.5703125" style="15" customWidth="1"/>
    <col min="8450" max="8450" width="10.140625" style="15" customWidth="1"/>
    <col min="8451" max="8451" width="11.7109375" style="15" customWidth="1"/>
    <col min="8452" max="8452" width="13.42578125" style="15" customWidth="1"/>
    <col min="8453" max="8453" width="14.28515625" style="15" customWidth="1"/>
    <col min="8454" max="8454" width="16.42578125" style="15" customWidth="1"/>
    <col min="8455" max="8455" width="14.5703125" style="15" bestFit="1" customWidth="1"/>
    <col min="8456" max="8456" width="16.28515625" style="15" bestFit="1" customWidth="1"/>
    <col min="8457" max="8457" width="13" style="15" bestFit="1" customWidth="1"/>
    <col min="8458" max="8458" width="12" style="15" bestFit="1" customWidth="1"/>
    <col min="8459" max="8702" width="9.140625" style="15"/>
    <col min="8703" max="8703" width="6.42578125" style="15" customWidth="1"/>
    <col min="8704" max="8704" width="13.42578125" style="15" customWidth="1"/>
    <col min="8705" max="8705" width="75.5703125" style="15" customWidth="1"/>
    <col min="8706" max="8706" width="10.140625" style="15" customWidth="1"/>
    <col min="8707" max="8707" width="11.7109375" style="15" customWidth="1"/>
    <col min="8708" max="8708" width="13.42578125" style="15" customWidth="1"/>
    <col min="8709" max="8709" width="14.28515625" style="15" customWidth="1"/>
    <col min="8710" max="8710" width="16.42578125" style="15" customWidth="1"/>
    <col min="8711" max="8711" width="14.5703125" style="15" bestFit="1" customWidth="1"/>
    <col min="8712" max="8712" width="16.28515625" style="15" bestFit="1" customWidth="1"/>
    <col min="8713" max="8713" width="13" style="15" bestFit="1" customWidth="1"/>
    <col min="8714" max="8714" width="12" style="15" bestFit="1" customWidth="1"/>
    <col min="8715" max="8958" width="9.140625" style="15"/>
    <col min="8959" max="8959" width="6.42578125" style="15" customWidth="1"/>
    <col min="8960" max="8960" width="13.42578125" style="15" customWidth="1"/>
    <col min="8961" max="8961" width="75.5703125" style="15" customWidth="1"/>
    <col min="8962" max="8962" width="10.140625" style="15" customWidth="1"/>
    <col min="8963" max="8963" width="11.7109375" style="15" customWidth="1"/>
    <col min="8964" max="8964" width="13.42578125" style="15" customWidth="1"/>
    <col min="8965" max="8965" width="14.28515625" style="15" customWidth="1"/>
    <col min="8966" max="8966" width="16.42578125" style="15" customWidth="1"/>
    <col min="8967" max="8967" width="14.5703125" style="15" bestFit="1" customWidth="1"/>
    <col min="8968" max="8968" width="16.28515625" style="15" bestFit="1" customWidth="1"/>
    <col min="8969" max="8969" width="13" style="15" bestFit="1" customWidth="1"/>
    <col min="8970" max="8970" width="12" style="15" bestFit="1" customWidth="1"/>
    <col min="8971" max="9214" width="9.140625" style="15"/>
    <col min="9215" max="9215" width="6.42578125" style="15" customWidth="1"/>
    <col min="9216" max="9216" width="13.42578125" style="15" customWidth="1"/>
    <col min="9217" max="9217" width="75.5703125" style="15" customWidth="1"/>
    <col min="9218" max="9218" width="10.140625" style="15" customWidth="1"/>
    <col min="9219" max="9219" width="11.7109375" style="15" customWidth="1"/>
    <col min="9220" max="9220" width="13.42578125" style="15" customWidth="1"/>
    <col min="9221" max="9221" width="14.28515625" style="15" customWidth="1"/>
    <col min="9222" max="9222" width="16.42578125" style="15" customWidth="1"/>
    <col min="9223" max="9223" width="14.5703125" style="15" bestFit="1" customWidth="1"/>
    <col min="9224" max="9224" width="16.28515625" style="15" bestFit="1" customWidth="1"/>
    <col min="9225" max="9225" width="13" style="15" bestFit="1" customWidth="1"/>
    <col min="9226" max="9226" width="12" style="15" bestFit="1" customWidth="1"/>
    <col min="9227" max="9470" width="9.140625" style="15"/>
    <col min="9471" max="9471" width="6.42578125" style="15" customWidth="1"/>
    <col min="9472" max="9472" width="13.42578125" style="15" customWidth="1"/>
    <col min="9473" max="9473" width="75.5703125" style="15" customWidth="1"/>
    <col min="9474" max="9474" width="10.140625" style="15" customWidth="1"/>
    <col min="9475" max="9475" width="11.7109375" style="15" customWidth="1"/>
    <col min="9476" max="9476" width="13.42578125" style="15" customWidth="1"/>
    <col min="9477" max="9477" width="14.28515625" style="15" customWidth="1"/>
    <col min="9478" max="9478" width="16.42578125" style="15" customWidth="1"/>
    <col min="9479" max="9479" width="14.5703125" style="15" bestFit="1" customWidth="1"/>
    <col min="9480" max="9480" width="16.28515625" style="15" bestFit="1" customWidth="1"/>
    <col min="9481" max="9481" width="13" style="15" bestFit="1" customWidth="1"/>
    <col min="9482" max="9482" width="12" style="15" bestFit="1" customWidth="1"/>
    <col min="9483" max="9726" width="9.140625" style="15"/>
    <col min="9727" max="9727" width="6.42578125" style="15" customWidth="1"/>
    <col min="9728" max="9728" width="13.42578125" style="15" customWidth="1"/>
    <col min="9729" max="9729" width="75.5703125" style="15" customWidth="1"/>
    <col min="9730" max="9730" width="10.140625" style="15" customWidth="1"/>
    <col min="9731" max="9731" width="11.7109375" style="15" customWidth="1"/>
    <col min="9732" max="9732" width="13.42578125" style="15" customWidth="1"/>
    <col min="9733" max="9733" width="14.28515625" style="15" customWidth="1"/>
    <col min="9734" max="9734" width="16.42578125" style="15" customWidth="1"/>
    <col min="9735" max="9735" width="14.5703125" style="15" bestFit="1" customWidth="1"/>
    <col min="9736" max="9736" width="16.28515625" style="15" bestFit="1" customWidth="1"/>
    <col min="9737" max="9737" width="13" style="15" bestFit="1" customWidth="1"/>
    <col min="9738" max="9738" width="12" style="15" bestFit="1" customWidth="1"/>
    <col min="9739" max="9982" width="9.140625" style="15"/>
    <col min="9983" max="9983" width="6.42578125" style="15" customWidth="1"/>
    <col min="9984" max="9984" width="13.42578125" style="15" customWidth="1"/>
    <col min="9985" max="9985" width="75.5703125" style="15" customWidth="1"/>
    <col min="9986" max="9986" width="10.140625" style="15" customWidth="1"/>
    <col min="9987" max="9987" width="11.7109375" style="15" customWidth="1"/>
    <col min="9988" max="9988" width="13.42578125" style="15" customWidth="1"/>
    <col min="9989" max="9989" width="14.28515625" style="15" customWidth="1"/>
    <col min="9990" max="9990" width="16.42578125" style="15" customWidth="1"/>
    <col min="9991" max="9991" width="14.5703125" style="15" bestFit="1" customWidth="1"/>
    <col min="9992" max="9992" width="16.28515625" style="15" bestFit="1" customWidth="1"/>
    <col min="9993" max="9993" width="13" style="15" bestFit="1" customWidth="1"/>
    <col min="9994" max="9994" width="12" style="15" bestFit="1" customWidth="1"/>
    <col min="9995" max="10238" width="9.140625" style="15"/>
    <col min="10239" max="10239" width="6.42578125" style="15" customWidth="1"/>
    <col min="10240" max="10240" width="13.42578125" style="15" customWidth="1"/>
    <col min="10241" max="10241" width="75.5703125" style="15" customWidth="1"/>
    <col min="10242" max="10242" width="10.140625" style="15" customWidth="1"/>
    <col min="10243" max="10243" width="11.7109375" style="15" customWidth="1"/>
    <col min="10244" max="10244" width="13.42578125" style="15" customWidth="1"/>
    <col min="10245" max="10245" width="14.28515625" style="15" customWidth="1"/>
    <col min="10246" max="10246" width="16.42578125" style="15" customWidth="1"/>
    <col min="10247" max="10247" width="14.5703125" style="15" bestFit="1" customWidth="1"/>
    <col min="10248" max="10248" width="16.28515625" style="15" bestFit="1" customWidth="1"/>
    <col min="10249" max="10249" width="13" style="15" bestFit="1" customWidth="1"/>
    <col min="10250" max="10250" width="12" style="15" bestFit="1" customWidth="1"/>
    <col min="10251" max="10494" width="9.140625" style="15"/>
    <col min="10495" max="10495" width="6.42578125" style="15" customWidth="1"/>
    <col min="10496" max="10496" width="13.42578125" style="15" customWidth="1"/>
    <col min="10497" max="10497" width="75.5703125" style="15" customWidth="1"/>
    <col min="10498" max="10498" width="10.140625" style="15" customWidth="1"/>
    <col min="10499" max="10499" width="11.7109375" style="15" customWidth="1"/>
    <col min="10500" max="10500" width="13.42578125" style="15" customWidth="1"/>
    <col min="10501" max="10501" width="14.28515625" style="15" customWidth="1"/>
    <col min="10502" max="10502" width="16.42578125" style="15" customWidth="1"/>
    <col min="10503" max="10503" width="14.5703125" style="15" bestFit="1" customWidth="1"/>
    <col min="10504" max="10504" width="16.28515625" style="15" bestFit="1" customWidth="1"/>
    <col min="10505" max="10505" width="13" style="15" bestFit="1" customWidth="1"/>
    <col min="10506" max="10506" width="12" style="15" bestFit="1" customWidth="1"/>
    <col min="10507" max="10750" width="9.140625" style="15"/>
    <col min="10751" max="10751" width="6.42578125" style="15" customWidth="1"/>
    <col min="10752" max="10752" width="13.42578125" style="15" customWidth="1"/>
    <col min="10753" max="10753" width="75.5703125" style="15" customWidth="1"/>
    <col min="10754" max="10754" width="10.140625" style="15" customWidth="1"/>
    <col min="10755" max="10755" width="11.7109375" style="15" customWidth="1"/>
    <col min="10756" max="10756" width="13.42578125" style="15" customWidth="1"/>
    <col min="10757" max="10757" width="14.28515625" style="15" customWidth="1"/>
    <col min="10758" max="10758" width="16.42578125" style="15" customWidth="1"/>
    <col min="10759" max="10759" width="14.5703125" style="15" bestFit="1" customWidth="1"/>
    <col min="10760" max="10760" width="16.28515625" style="15" bestFit="1" customWidth="1"/>
    <col min="10761" max="10761" width="13" style="15" bestFit="1" customWidth="1"/>
    <col min="10762" max="10762" width="12" style="15" bestFit="1" customWidth="1"/>
    <col min="10763" max="11006" width="9.140625" style="15"/>
    <col min="11007" max="11007" width="6.42578125" style="15" customWidth="1"/>
    <col min="11008" max="11008" width="13.42578125" style="15" customWidth="1"/>
    <col min="11009" max="11009" width="75.5703125" style="15" customWidth="1"/>
    <col min="11010" max="11010" width="10.140625" style="15" customWidth="1"/>
    <col min="11011" max="11011" width="11.7109375" style="15" customWidth="1"/>
    <col min="11012" max="11012" width="13.42578125" style="15" customWidth="1"/>
    <col min="11013" max="11013" width="14.28515625" style="15" customWidth="1"/>
    <col min="11014" max="11014" width="16.42578125" style="15" customWidth="1"/>
    <col min="11015" max="11015" width="14.5703125" style="15" bestFit="1" customWidth="1"/>
    <col min="11016" max="11016" width="16.28515625" style="15" bestFit="1" customWidth="1"/>
    <col min="11017" max="11017" width="13" style="15" bestFit="1" customWidth="1"/>
    <col min="11018" max="11018" width="12" style="15" bestFit="1" customWidth="1"/>
    <col min="11019" max="11262" width="9.140625" style="15"/>
    <col min="11263" max="11263" width="6.42578125" style="15" customWidth="1"/>
    <col min="11264" max="11264" width="13.42578125" style="15" customWidth="1"/>
    <col min="11265" max="11265" width="75.5703125" style="15" customWidth="1"/>
    <col min="11266" max="11266" width="10.140625" style="15" customWidth="1"/>
    <col min="11267" max="11267" width="11.7109375" style="15" customWidth="1"/>
    <col min="11268" max="11268" width="13.42578125" style="15" customWidth="1"/>
    <col min="11269" max="11269" width="14.28515625" style="15" customWidth="1"/>
    <col min="11270" max="11270" width="16.42578125" style="15" customWidth="1"/>
    <col min="11271" max="11271" width="14.5703125" style="15" bestFit="1" customWidth="1"/>
    <col min="11272" max="11272" width="16.28515625" style="15" bestFit="1" customWidth="1"/>
    <col min="11273" max="11273" width="13" style="15" bestFit="1" customWidth="1"/>
    <col min="11274" max="11274" width="12" style="15" bestFit="1" customWidth="1"/>
    <col min="11275" max="11518" width="9.140625" style="15"/>
    <col min="11519" max="11519" width="6.42578125" style="15" customWidth="1"/>
    <col min="11520" max="11520" width="13.42578125" style="15" customWidth="1"/>
    <col min="11521" max="11521" width="75.5703125" style="15" customWidth="1"/>
    <col min="11522" max="11522" width="10.140625" style="15" customWidth="1"/>
    <col min="11523" max="11523" width="11.7109375" style="15" customWidth="1"/>
    <col min="11524" max="11524" width="13.42578125" style="15" customWidth="1"/>
    <col min="11525" max="11525" width="14.28515625" style="15" customWidth="1"/>
    <col min="11526" max="11526" width="16.42578125" style="15" customWidth="1"/>
    <col min="11527" max="11527" width="14.5703125" style="15" bestFit="1" customWidth="1"/>
    <col min="11528" max="11528" width="16.28515625" style="15" bestFit="1" customWidth="1"/>
    <col min="11529" max="11529" width="13" style="15" bestFit="1" customWidth="1"/>
    <col min="11530" max="11530" width="12" style="15" bestFit="1" customWidth="1"/>
    <col min="11531" max="11774" width="9.140625" style="15"/>
    <col min="11775" max="11775" width="6.42578125" style="15" customWidth="1"/>
    <col min="11776" max="11776" width="13.42578125" style="15" customWidth="1"/>
    <col min="11777" max="11777" width="75.5703125" style="15" customWidth="1"/>
    <col min="11778" max="11778" width="10.140625" style="15" customWidth="1"/>
    <col min="11779" max="11779" width="11.7109375" style="15" customWidth="1"/>
    <col min="11780" max="11780" width="13.42578125" style="15" customWidth="1"/>
    <col min="11781" max="11781" width="14.28515625" style="15" customWidth="1"/>
    <col min="11782" max="11782" width="16.42578125" style="15" customWidth="1"/>
    <col min="11783" max="11783" width="14.5703125" style="15" bestFit="1" customWidth="1"/>
    <col min="11784" max="11784" width="16.28515625" style="15" bestFit="1" customWidth="1"/>
    <col min="11785" max="11785" width="13" style="15" bestFit="1" customWidth="1"/>
    <col min="11786" max="11786" width="12" style="15" bestFit="1" customWidth="1"/>
    <col min="11787" max="12030" width="9.140625" style="15"/>
    <col min="12031" max="12031" width="6.42578125" style="15" customWidth="1"/>
    <col min="12032" max="12032" width="13.42578125" style="15" customWidth="1"/>
    <col min="12033" max="12033" width="75.5703125" style="15" customWidth="1"/>
    <col min="12034" max="12034" width="10.140625" style="15" customWidth="1"/>
    <col min="12035" max="12035" width="11.7109375" style="15" customWidth="1"/>
    <col min="12036" max="12036" width="13.42578125" style="15" customWidth="1"/>
    <col min="12037" max="12037" width="14.28515625" style="15" customWidth="1"/>
    <col min="12038" max="12038" width="16.42578125" style="15" customWidth="1"/>
    <col min="12039" max="12039" width="14.5703125" style="15" bestFit="1" customWidth="1"/>
    <col min="12040" max="12040" width="16.28515625" style="15" bestFit="1" customWidth="1"/>
    <col min="12041" max="12041" width="13" style="15" bestFit="1" customWidth="1"/>
    <col min="12042" max="12042" width="12" style="15" bestFit="1" customWidth="1"/>
    <col min="12043" max="12286" width="9.140625" style="15"/>
    <col min="12287" max="12287" width="6.42578125" style="15" customWidth="1"/>
    <col min="12288" max="12288" width="13.42578125" style="15" customWidth="1"/>
    <col min="12289" max="12289" width="75.5703125" style="15" customWidth="1"/>
    <col min="12290" max="12290" width="10.140625" style="15" customWidth="1"/>
    <col min="12291" max="12291" width="11.7109375" style="15" customWidth="1"/>
    <col min="12292" max="12292" width="13.42578125" style="15" customWidth="1"/>
    <col min="12293" max="12293" width="14.28515625" style="15" customWidth="1"/>
    <col min="12294" max="12294" width="16.42578125" style="15" customWidth="1"/>
    <col min="12295" max="12295" width="14.5703125" style="15" bestFit="1" customWidth="1"/>
    <col min="12296" max="12296" width="16.28515625" style="15" bestFit="1" customWidth="1"/>
    <col min="12297" max="12297" width="13" style="15" bestFit="1" customWidth="1"/>
    <col min="12298" max="12298" width="12" style="15" bestFit="1" customWidth="1"/>
    <col min="12299" max="12542" width="9.140625" style="15"/>
    <col min="12543" max="12543" width="6.42578125" style="15" customWidth="1"/>
    <col min="12544" max="12544" width="13.42578125" style="15" customWidth="1"/>
    <col min="12545" max="12545" width="75.5703125" style="15" customWidth="1"/>
    <col min="12546" max="12546" width="10.140625" style="15" customWidth="1"/>
    <col min="12547" max="12547" width="11.7109375" style="15" customWidth="1"/>
    <col min="12548" max="12548" width="13.42578125" style="15" customWidth="1"/>
    <col min="12549" max="12549" width="14.28515625" style="15" customWidth="1"/>
    <col min="12550" max="12550" width="16.42578125" style="15" customWidth="1"/>
    <col min="12551" max="12551" width="14.5703125" style="15" bestFit="1" customWidth="1"/>
    <col min="12552" max="12552" width="16.28515625" style="15" bestFit="1" customWidth="1"/>
    <col min="12553" max="12553" width="13" style="15" bestFit="1" customWidth="1"/>
    <col min="12554" max="12554" width="12" style="15" bestFit="1" customWidth="1"/>
    <col min="12555" max="12798" width="9.140625" style="15"/>
    <col min="12799" max="12799" width="6.42578125" style="15" customWidth="1"/>
    <col min="12800" max="12800" width="13.42578125" style="15" customWidth="1"/>
    <col min="12801" max="12801" width="75.5703125" style="15" customWidth="1"/>
    <col min="12802" max="12802" width="10.140625" style="15" customWidth="1"/>
    <col min="12803" max="12803" width="11.7109375" style="15" customWidth="1"/>
    <col min="12804" max="12804" width="13.42578125" style="15" customWidth="1"/>
    <col min="12805" max="12805" width="14.28515625" style="15" customWidth="1"/>
    <col min="12806" max="12806" width="16.42578125" style="15" customWidth="1"/>
    <col min="12807" max="12807" width="14.5703125" style="15" bestFit="1" customWidth="1"/>
    <col min="12808" max="12808" width="16.28515625" style="15" bestFit="1" customWidth="1"/>
    <col min="12809" max="12809" width="13" style="15" bestFit="1" customWidth="1"/>
    <col min="12810" max="12810" width="12" style="15" bestFit="1" customWidth="1"/>
    <col min="12811" max="13054" width="9.140625" style="15"/>
    <col min="13055" max="13055" width="6.42578125" style="15" customWidth="1"/>
    <col min="13056" max="13056" width="13.42578125" style="15" customWidth="1"/>
    <col min="13057" max="13057" width="75.5703125" style="15" customWidth="1"/>
    <col min="13058" max="13058" width="10.140625" style="15" customWidth="1"/>
    <col min="13059" max="13059" width="11.7109375" style="15" customWidth="1"/>
    <col min="13060" max="13060" width="13.42578125" style="15" customWidth="1"/>
    <col min="13061" max="13061" width="14.28515625" style="15" customWidth="1"/>
    <col min="13062" max="13062" width="16.42578125" style="15" customWidth="1"/>
    <col min="13063" max="13063" width="14.5703125" style="15" bestFit="1" customWidth="1"/>
    <col min="13064" max="13064" width="16.28515625" style="15" bestFit="1" customWidth="1"/>
    <col min="13065" max="13065" width="13" style="15" bestFit="1" customWidth="1"/>
    <col min="13066" max="13066" width="12" style="15" bestFit="1" customWidth="1"/>
    <col min="13067" max="13310" width="9.140625" style="15"/>
    <col min="13311" max="13311" width="6.42578125" style="15" customWidth="1"/>
    <col min="13312" max="13312" width="13.42578125" style="15" customWidth="1"/>
    <col min="13313" max="13313" width="75.5703125" style="15" customWidth="1"/>
    <col min="13314" max="13314" width="10.140625" style="15" customWidth="1"/>
    <col min="13315" max="13315" width="11.7109375" style="15" customWidth="1"/>
    <col min="13316" max="13316" width="13.42578125" style="15" customWidth="1"/>
    <col min="13317" max="13317" width="14.28515625" style="15" customWidth="1"/>
    <col min="13318" max="13318" width="16.42578125" style="15" customWidth="1"/>
    <col min="13319" max="13319" width="14.5703125" style="15" bestFit="1" customWidth="1"/>
    <col min="13320" max="13320" width="16.28515625" style="15" bestFit="1" customWidth="1"/>
    <col min="13321" max="13321" width="13" style="15" bestFit="1" customWidth="1"/>
    <col min="13322" max="13322" width="12" style="15" bestFit="1" customWidth="1"/>
    <col min="13323" max="13566" width="9.140625" style="15"/>
    <col min="13567" max="13567" width="6.42578125" style="15" customWidth="1"/>
    <col min="13568" max="13568" width="13.42578125" style="15" customWidth="1"/>
    <col min="13569" max="13569" width="75.5703125" style="15" customWidth="1"/>
    <col min="13570" max="13570" width="10.140625" style="15" customWidth="1"/>
    <col min="13571" max="13571" width="11.7109375" style="15" customWidth="1"/>
    <col min="13572" max="13572" width="13.42578125" style="15" customWidth="1"/>
    <col min="13573" max="13573" width="14.28515625" style="15" customWidth="1"/>
    <col min="13574" max="13574" width="16.42578125" style="15" customWidth="1"/>
    <col min="13575" max="13575" width="14.5703125" style="15" bestFit="1" customWidth="1"/>
    <col min="13576" max="13576" width="16.28515625" style="15" bestFit="1" customWidth="1"/>
    <col min="13577" max="13577" width="13" style="15" bestFit="1" customWidth="1"/>
    <col min="13578" max="13578" width="12" style="15" bestFit="1" customWidth="1"/>
    <col min="13579" max="13822" width="9.140625" style="15"/>
    <col min="13823" max="13823" width="6.42578125" style="15" customWidth="1"/>
    <col min="13824" max="13824" width="13.42578125" style="15" customWidth="1"/>
    <col min="13825" max="13825" width="75.5703125" style="15" customWidth="1"/>
    <col min="13826" max="13826" width="10.140625" style="15" customWidth="1"/>
    <col min="13827" max="13827" width="11.7109375" style="15" customWidth="1"/>
    <col min="13828" max="13828" width="13.42578125" style="15" customWidth="1"/>
    <col min="13829" max="13829" width="14.28515625" style="15" customWidth="1"/>
    <col min="13830" max="13830" width="16.42578125" style="15" customWidth="1"/>
    <col min="13831" max="13831" width="14.5703125" style="15" bestFit="1" customWidth="1"/>
    <col min="13832" max="13832" width="16.28515625" style="15" bestFit="1" customWidth="1"/>
    <col min="13833" max="13833" width="13" style="15" bestFit="1" customWidth="1"/>
    <col min="13834" max="13834" width="12" style="15" bestFit="1" customWidth="1"/>
    <col min="13835" max="14078" width="9.140625" style="15"/>
    <col min="14079" max="14079" width="6.42578125" style="15" customWidth="1"/>
    <col min="14080" max="14080" width="13.42578125" style="15" customWidth="1"/>
    <col min="14081" max="14081" width="75.5703125" style="15" customWidth="1"/>
    <col min="14082" max="14082" width="10.140625" style="15" customWidth="1"/>
    <col min="14083" max="14083" width="11.7109375" style="15" customWidth="1"/>
    <col min="14084" max="14084" width="13.42578125" style="15" customWidth="1"/>
    <col min="14085" max="14085" width="14.28515625" style="15" customWidth="1"/>
    <col min="14086" max="14086" width="16.42578125" style="15" customWidth="1"/>
    <col min="14087" max="14087" width="14.5703125" style="15" bestFit="1" customWidth="1"/>
    <col min="14088" max="14088" width="16.28515625" style="15" bestFit="1" customWidth="1"/>
    <col min="14089" max="14089" width="13" style="15" bestFit="1" customWidth="1"/>
    <col min="14090" max="14090" width="12" style="15" bestFit="1" customWidth="1"/>
    <col min="14091" max="14334" width="9.140625" style="15"/>
    <col min="14335" max="14335" width="6.42578125" style="15" customWidth="1"/>
    <col min="14336" max="14336" width="13.42578125" style="15" customWidth="1"/>
    <col min="14337" max="14337" width="75.5703125" style="15" customWidth="1"/>
    <col min="14338" max="14338" width="10.140625" style="15" customWidth="1"/>
    <col min="14339" max="14339" width="11.7109375" style="15" customWidth="1"/>
    <col min="14340" max="14340" width="13.42578125" style="15" customWidth="1"/>
    <col min="14341" max="14341" width="14.28515625" style="15" customWidth="1"/>
    <col min="14342" max="14342" width="16.42578125" style="15" customWidth="1"/>
    <col min="14343" max="14343" width="14.5703125" style="15" bestFit="1" customWidth="1"/>
    <col min="14344" max="14344" width="16.28515625" style="15" bestFit="1" customWidth="1"/>
    <col min="14345" max="14345" width="13" style="15" bestFit="1" customWidth="1"/>
    <col min="14346" max="14346" width="12" style="15" bestFit="1" customWidth="1"/>
    <col min="14347" max="14590" width="9.140625" style="15"/>
    <col min="14591" max="14591" width="6.42578125" style="15" customWidth="1"/>
    <col min="14592" max="14592" width="13.42578125" style="15" customWidth="1"/>
    <col min="14593" max="14593" width="75.5703125" style="15" customWidth="1"/>
    <col min="14594" max="14594" width="10.140625" style="15" customWidth="1"/>
    <col min="14595" max="14595" width="11.7109375" style="15" customWidth="1"/>
    <col min="14596" max="14596" width="13.42578125" style="15" customWidth="1"/>
    <col min="14597" max="14597" width="14.28515625" style="15" customWidth="1"/>
    <col min="14598" max="14598" width="16.42578125" style="15" customWidth="1"/>
    <col min="14599" max="14599" width="14.5703125" style="15" bestFit="1" customWidth="1"/>
    <col min="14600" max="14600" width="16.28515625" style="15" bestFit="1" customWidth="1"/>
    <col min="14601" max="14601" width="13" style="15" bestFit="1" customWidth="1"/>
    <col min="14602" max="14602" width="12" style="15" bestFit="1" customWidth="1"/>
    <col min="14603" max="14846" width="9.140625" style="15"/>
    <col min="14847" max="14847" width="6.42578125" style="15" customWidth="1"/>
    <col min="14848" max="14848" width="13.42578125" style="15" customWidth="1"/>
    <col min="14849" max="14849" width="75.5703125" style="15" customWidth="1"/>
    <col min="14850" max="14850" width="10.140625" style="15" customWidth="1"/>
    <col min="14851" max="14851" width="11.7109375" style="15" customWidth="1"/>
    <col min="14852" max="14852" width="13.42578125" style="15" customWidth="1"/>
    <col min="14853" max="14853" width="14.28515625" style="15" customWidth="1"/>
    <col min="14854" max="14854" width="16.42578125" style="15" customWidth="1"/>
    <col min="14855" max="14855" width="14.5703125" style="15" bestFit="1" customWidth="1"/>
    <col min="14856" max="14856" width="16.28515625" style="15" bestFit="1" customWidth="1"/>
    <col min="14857" max="14857" width="13" style="15" bestFit="1" customWidth="1"/>
    <col min="14858" max="14858" width="12" style="15" bestFit="1" customWidth="1"/>
    <col min="14859" max="15102" width="9.140625" style="15"/>
    <col min="15103" max="15103" width="6.42578125" style="15" customWidth="1"/>
    <col min="15104" max="15104" width="13.42578125" style="15" customWidth="1"/>
    <col min="15105" max="15105" width="75.5703125" style="15" customWidth="1"/>
    <col min="15106" max="15106" width="10.140625" style="15" customWidth="1"/>
    <col min="15107" max="15107" width="11.7109375" style="15" customWidth="1"/>
    <col min="15108" max="15108" width="13.42578125" style="15" customWidth="1"/>
    <col min="15109" max="15109" width="14.28515625" style="15" customWidth="1"/>
    <col min="15110" max="15110" width="16.42578125" style="15" customWidth="1"/>
    <col min="15111" max="15111" width="14.5703125" style="15" bestFit="1" customWidth="1"/>
    <col min="15112" max="15112" width="16.28515625" style="15" bestFit="1" customWidth="1"/>
    <col min="15113" max="15113" width="13" style="15" bestFit="1" customWidth="1"/>
    <col min="15114" max="15114" width="12" style="15" bestFit="1" customWidth="1"/>
    <col min="15115" max="15358" width="9.140625" style="15"/>
    <col min="15359" max="15359" width="6.42578125" style="15" customWidth="1"/>
    <col min="15360" max="15360" width="13.42578125" style="15" customWidth="1"/>
    <col min="15361" max="15361" width="75.5703125" style="15" customWidth="1"/>
    <col min="15362" max="15362" width="10.140625" style="15" customWidth="1"/>
    <col min="15363" max="15363" width="11.7109375" style="15" customWidth="1"/>
    <col min="15364" max="15364" width="13.42578125" style="15" customWidth="1"/>
    <col min="15365" max="15365" width="14.28515625" style="15" customWidth="1"/>
    <col min="15366" max="15366" width="16.42578125" style="15" customWidth="1"/>
    <col min="15367" max="15367" width="14.5703125" style="15" bestFit="1" customWidth="1"/>
    <col min="15368" max="15368" width="16.28515625" style="15" bestFit="1" customWidth="1"/>
    <col min="15369" max="15369" width="13" style="15" bestFit="1" customWidth="1"/>
    <col min="15370" max="15370" width="12" style="15" bestFit="1" customWidth="1"/>
    <col min="15371" max="15614" width="9.140625" style="15"/>
    <col min="15615" max="15615" width="6.42578125" style="15" customWidth="1"/>
    <col min="15616" max="15616" width="13.42578125" style="15" customWidth="1"/>
    <col min="15617" max="15617" width="75.5703125" style="15" customWidth="1"/>
    <col min="15618" max="15618" width="10.140625" style="15" customWidth="1"/>
    <col min="15619" max="15619" width="11.7109375" style="15" customWidth="1"/>
    <col min="15620" max="15620" width="13.42578125" style="15" customWidth="1"/>
    <col min="15621" max="15621" width="14.28515625" style="15" customWidth="1"/>
    <col min="15622" max="15622" width="16.42578125" style="15" customWidth="1"/>
    <col min="15623" max="15623" width="14.5703125" style="15" bestFit="1" customWidth="1"/>
    <col min="15624" max="15624" width="16.28515625" style="15" bestFit="1" customWidth="1"/>
    <col min="15625" max="15625" width="13" style="15" bestFit="1" customWidth="1"/>
    <col min="15626" max="15626" width="12" style="15" bestFit="1" customWidth="1"/>
    <col min="15627" max="15870" width="9.140625" style="15"/>
    <col min="15871" max="15871" width="6.42578125" style="15" customWidth="1"/>
    <col min="15872" max="15872" width="13.42578125" style="15" customWidth="1"/>
    <col min="15873" max="15873" width="75.5703125" style="15" customWidth="1"/>
    <col min="15874" max="15874" width="10.140625" style="15" customWidth="1"/>
    <col min="15875" max="15875" width="11.7109375" style="15" customWidth="1"/>
    <col min="15876" max="15876" width="13.42578125" style="15" customWidth="1"/>
    <col min="15877" max="15877" width="14.28515625" style="15" customWidth="1"/>
    <col min="15878" max="15878" width="16.42578125" style="15" customWidth="1"/>
    <col min="15879" max="15879" width="14.5703125" style="15" bestFit="1" customWidth="1"/>
    <col min="15880" max="15880" width="16.28515625" style="15" bestFit="1" customWidth="1"/>
    <col min="15881" max="15881" width="13" style="15" bestFit="1" customWidth="1"/>
    <col min="15882" max="15882" width="12" style="15" bestFit="1" customWidth="1"/>
    <col min="15883" max="16126" width="9.140625" style="15"/>
    <col min="16127" max="16127" width="6.42578125" style="15" customWidth="1"/>
    <col min="16128" max="16128" width="13.42578125" style="15" customWidth="1"/>
    <col min="16129" max="16129" width="75.5703125" style="15" customWidth="1"/>
    <col min="16130" max="16130" width="10.140625" style="15" customWidth="1"/>
    <col min="16131" max="16131" width="11.7109375" style="15" customWidth="1"/>
    <col min="16132" max="16132" width="13.42578125" style="15" customWidth="1"/>
    <col min="16133" max="16133" width="14.28515625" style="15" customWidth="1"/>
    <col min="16134" max="16134" width="16.42578125" style="15" customWidth="1"/>
    <col min="16135" max="16135" width="14.5703125" style="15" bestFit="1" customWidth="1"/>
    <col min="16136" max="16136" width="16.28515625" style="15" bestFit="1" customWidth="1"/>
    <col min="16137" max="16137" width="13" style="15" bestFit="1" customWidth="1"/>
    <col min="16138" max="16138" width="12" style="15" bestFit="1" customWidth="1"/>
    <col min="16139" max="16384" width="9.140625" style="15"/>
  </cols>
  <sheetData>
    <row r="1" spans="1:6" s="3" customFormat="1" ht="15.75" hidden="1" x14ac:dyDescent="0.25">
      <c r="A1" s="113" t="str">
        <f>+'[1]Счет-фактура 780 м2'!I3</f>
        <v>Заказчик: AJ «BOSHTRАNSLOYIHA»</v>
      </c>
      <c r="B1" s="113"/>
      <c r="C1" s="113"/>
      <c r="D1" s="1"/>
      <c r="E1" s="1"/>
      <c r="F1" s="2"/>
    </row>
    <row r="2" spans="1:6" s="3" customFormat="1" ht="15.75" hidden="1" x14ac:dyDescent="0.25">
      <c r="A2" s="114" t="str">
        <f>+'[1]Счет-фактура 780 м2'!B3</f>
        <v>Подрячик:  ООО "ASL INSHOOT"</v>
      </c>
      <c r="B2" s="114"/>
      <c r="C2" s="114"/>
      <c r="D2" s="2"/>
      <c r="E2" s="2"/>
      <c r="F2" s="2"/>
    </row>
    <row r="3" spans="1:6" s="3" customFormat="1" ht="15.75" hidden="1" x14ac:dyDescent="0.25">
      <c r="A3" s="114" t="str">
        <f>+'[1]Счет-фактура 780 м2'!A12:P12</f>
        <v>Договор №120  от 14.10.2021 г.</v>
      </c>
      <c r="B3" s="114"/>
      <c r="C3" s="114"/>
      <c r="D3" s="2"/>
      <c r="E3" s="2"/>
      <c r="F3" s="2"/>
    </row>
    <row r="4" spans="1:6" s="3" customFormat="1" ht="34.5" customHeight="1" x14ac:dyDescent="0.25">
      <c r="A4" s="4"/>
      <c r="B4" s="4"/>
      <c r="C4" s="4"/>
      <c r="D4" s="2"/>
      <c r="E4" s="2"/>
      <c r="F4" s="2"/>
    </row>
    <row r="5" spans="1:6" s="5" customFormat="1" ht="18" hidden="1" x14ac:dyDescent="0.25">
      <c r="A5" s="115" t="s">
        <v>0</v>
      </c>
      <c r="B5" s="115"/>
      <c r="C5" s="115"/>
      <c r="D5" s="115"/>
      <c r="E5" s="115"/>
      <c r="F5" s="115"/>
    </row>
    <row r="6" spans="1:6" s="5" customFormat="1" ht="27.75" x14ac:dyDescent="0.25">
      <c r="A6" s="116" t="s">
        <v>1</v>
      </c>
      <c r="B6" s="116"/>
      <c r="C6" s="116"/>
      <c r="D6" s="116"/>
      <c r="E6" s="116"/>
      <c r="F6" s="116"/>
    </row>
    <row r="7" spans="1:6" s="5" customFormat="1" ht="16.5" customHeight="1" x14ac:dyDescent="0.25">
      <c r="A7" s="6"/>
      <c r="B7" s="6"/>
      <c r="C7" s="6"/>
      <c r="D7" s="6"/>
      <c r="E7" s="6"/>
      <c r="F7" s="6"/>
    </row>
    <row r="8" spans="1:6" s="3" customFormat="1" ht="34.5" customHeight="1" x14ac:dyDescent="0.25">
      <c r="A8" s="164" t="s">
        <v>540</v>
      </c>
      <c r="B8" s="164"/>
      <c r="C8" s="164"/>
      <c r="D8" s="164"/>
      <c r="E8" s="164"/>
      <c r="F8" s="164"/>
    </row>
    <row r="9" spans="1:6" s="5" customFormat="1" ht="25.5" hidden="1" customHeight="1" x14ac:dyDescent="0.25">
      <c r="F9" s="7"/>
    </row>
    <row r="10" spans="1:6" s="9" customFormat="1" ht="18" customHeight="1" x14ac:dyDescent="0.25">
      <c r="A10" s="126" t="s">
        <v>2</v>
      </c>
      <c r="B10" s="126" t="s">
        <v>3</v>
      </c>
      <c r="C10" s="126" t="s">
        <v>4</v>
      </c>
      <c r="D10" s="126" t="s">
        <v>5</v>
      </c>
      <c r="E10" s="126" t="s">
        <v>6</v>
      </c>
      <c r="F10" s="126"/>
    </row>
    <row r="11" spans="1:6" s="9" customFormat="1" ht="62.25" customHeight="1" x14ac:dyDescent="0.25">
      <c r="A11" s="126"/>
      <c r="B11" s="126"/>
      <c r="C11" s="126"/>
      <c r="D11" s="126"/>
      <c r="E11" s="10" t="s">
        <v>7</v>
      </c>
      <c r="F11" s="11" t="s">
        <v>8</v>
      </c>
    </row>
    <row r="12" spans="1:6" s="13" customFormat="1" ht="15.75" x14ac:dyDescent="0.2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5.25" customHeight="1" x14ac:dyDescent="0.2">
      <c r="A13" s="117"/>
      <c r="B13" s="117"/>
      <c r="C13" s="117"/>
      <c r="D13" s="117"/>
      <c r="E13" s="117"/>
      <c r="F13" s="117"/>
    </row>
    <row r="14" spans="1:6" customFormat="1" ht="15.75" hidden="1" customHeight="1" x14ac:dyDescent="0.25">
      <c r="A14" s="118" t="s">
        <v>9</v>
      </c>
      <c r="B14" s="119"/>
      <c r="C14" s="119"/>
      <c r="D14" s="119"/>
      <c r="E14" s="119"/>
      <c r="F14" s="119"/>
    </row>
    <row r="15" spans="1:6" s="18" customFormat="1" ht="35.25" hidden="1" customHeight="1" x14ac:dyDescent="0.25">
      <c r="A15" s="16">
        <v>1</v>
      </c>
      <c r="B15" s="16" t="s">
        <v>10</v>
      </c>
      <c r="C15" s="17" t="s">
        <v>11</v>
      </c>
      <c r="D15" s="16" t="s">
        <v>12</v>
      </c>
      <c r="E15" s="120">
        <v>0</v>
      </c>
      <c r="F15" s="121"/>
    </row>
    <row r="16" spans="1:6" s="25" customFormat="1" ht="19.5" hidden="1" customHeight="1" x14ac:dyDescent="0.2">
      <c r="A16" s="19" t="s">
        <v>13</v>
      </c>
      <c r="B16" s="20"/>
      <c r="C16" s="21" t="s">
        <v>14</v>
      </c>
      <c r="D16" s="22" t="s">
        <v>15</v>
      </c>
      <c r="E16" s="23">
        <v>15.08</v>
      </c>
      <c r="F16" s="24">
        <f>E16*E15</f>
        <v>0</v>
      </c>
    </row>
    <row r="17" spans="1:6" s="25" customFormat="1" ht="19.5" hidden="1" customHeight="1" x14ac:dyDescent="0.2">
      <c r="A17" s="19" t="s">
        <v>16</v>
      </c>
      <c r="B17" s="20"/>
      <c r="C17" s="21" t="s">
        <v>17</v>
      </c>
      <c r="D17" s="22" t="s">
        <v>15</v>
      </c>
      <c r="E17" s="23">
        <v>19.72</v>
      </c>
      <c r="F17" s="24">
        <f>E17*E15</f>
        <v>0</v>
      </c>
    </row>
    <row r="18" spans="1:6" s="25" customFormat="1" ht="19.5" hidden="1" customHeight="1" x14ac:dyDescent="0.2">
      <c r="A18" s="19" t="s">
        <v>18</v>
      </c>
      <c r="B18" s="20"/>
      <c r="C18" s="21" t="s">
        <v>19</v>
      </c>
      <c r="D18" s="22" t="s">
        <v>20</v>
      </c>
      <c r="E18" s="23">
        <v>2.35</v>
      </c>
      <c r="F18" s="24">
        <f>E18*E15</f>
        <v>0</v>
      </c>
    </row>
    <row r="19" spans="1:6" s="25" customFormat="1" ht="19.5" hidden="1" customHeight="1" x14ac:dyDescent="0.2">
      <c r="A19" s="19" t="s">
        <v>21</v>
      </c>
      <c r="B19" s="20"/>
      <c r="C19" s="21" t="s">
        <v>22</v>
      </c>
      <c r="D19" s="22" t="s">
        <v>20</v>
      </c>
      <c r="E19" s="23">
        <v>25.96</v>
      </c>
      <c r="F19" s="24">
        <f>E19*E15</f>
        <v>0</v>
      </c>
    </row>
    <row r="20" spans="1:6" s="18" customFormat="1" ht="21.75" hidden="1" customHeight="1" x14ac:dyDescent="0.25">
      <c r="A20" s="16">
        <v>2</v>
      </c>
      <c r="B20" s="16" t="s">
        <v>23</v>
      </c>
      <c r="C20" s="17" t="s">
        <v>24</v>
      </c>
      <c r="D20" s="16" t="s">
        <v>25</v>
      </c>
      <c r="E20" s="122">
        <f>+E15*1000*1.5</f>
        <v>0</v>
      </c>
      <c r="F20" s="123"/>
    </row>
    <row r="21" spans="1:6" ht="15.75" hidden="1" customHeight="1" x14ac:dyDescent="0.25">
      <c r="A21" s="124" t="s">
        <v>9</v>
      </c>
      <c r="B21" s="125"/>
      <c r="C21" s="125"/>
      <c r="D21" s="125"/>
      <c r="E21" s="125"/>
      <c r="F21" s="125"/>
    </row>
    <row r="22" spans="1:6" ht="15.75" hidden="1" x14ac:dyDescent="0.25">
      <c r="A22" s="130"/>
      <c r="B22" s="130"/>
      <c r="C22" s="130"/>
      <c r="D22" s="130"/>
      <c r="E22" s="130"/>
      <c r="F22" s="130"/>
    </row>
    <row r="23" spans="1:6" s="25" customFormat="1" ht="25.5" hidden="1" x14ac:dyDescent="0.2">
      <c r="A23" s="27" t="s">
        <v>26</v>
      </c>
      <c r="B23" s="28" t="s">
        <v>27</v>
      </c>
      <c r="C23" s="28" t="s">
        <v>28</v>
      </c>
      <c r="D23" s="27" t="s">
        <v>29</v>
      </c>
      <c r="E23" s="131">
        <v>0</v>
      </c>
      <c r="F23" s="131"/>
    </row>
    <row r="24" spans="1:6" s="25" customFormat="1" hidden="1" x14ac:dyDescent="0.2">
      <c r="A24" s="29" t="s">
        <v>13</v>
      </c>
      <c r="B24" s="30">
        <v>2</v>
      </c>
      <c r="C24" s="31" t="s">
        <v>17</v>
      </c>
      <c r="D24" s="32" t="s">
        <v>15</v>
      </c>
      <c r="E24" s="33">
        <v>31.99</v>
      </c>
      <c r="F24" s="34">
        <f>+E24*E23</f>
        <v>0</v>
      </c>
    </row>
    <row r="25" spans="1:6" s="25" customFormat="1" hidden="1" x14ac:dyDescent="0.2">
      <c r="A25" s="29" t="s">
        <v>16</v>
      </c>
      <c r="B25" s="30">
        <v>163</v>
      </c>
      <c r="C25" s="31" t="s">
        <v>30</v>
      </c>
      <c r="D25" s="32" t="s">
        <v>20</v>
      </c>
      <c r="E25" s="33">
        <v>16</v>
      </c>
      <c r="F25" s="34">
        <f>+E25*E23</f>
        <v>0</v>
      </c>
    </row>
    <row r="26" spans="1:6" s="25" customFormat="1" hidden="1" x14ac:dyDescent="0.2">
      <c r="A26" s="29" t="s">
        <v>18</v>
      </c>
      <c r="B26" s="30">
        <v>2428</v>
      </c>
      <c r="C26" s="31" t="s">
        <v>31</v>
      </c>
      <c r="D26" s="32" t="s">
        <v>20</v>
      </c>
      <c r="E26" s="33">
        <v>16</v>
      </c>
      <c r="F26" s="34">
        <f>+E26*E23</f>
        <v>0</v>
      </c>
    </row>
    <row r="27" spans="1:6" s="25" customFormat="1" hidden="1" x14ac:dyDescent="0.2">
      <c r="A27" s="27" t="s">
        <v>32</v>
      </c>
      <c r="B27" s="28" t="s">
        <v>33</v>
      </c>
      <c r="C27" s="28" t="s">
        <v>34</v>
      </c>
      <c r="D27" s="27" t="s">
        <v>25</v>
      </c>
      <c r="E27" s="131">
        <f>+E23*0.05*2.415*1000</f>
        <v>0</v>
      </c>
      <c r="F27" s="131"/>
    </row>
    <row r="28" spans="1:6" customFormat="1" ht="15.75" hidden="1" x14ac:dyDescent="0.25">
      <c r="A28" s="132" t="s">
        <v>35</v>
      </c>
      <c r="B28" s="133"/>
      <c r="C28" s="133"/>
      <c r="D28" s="133"/>
      <c r="E28" s="133"/>
      <c r="F28" s="134"/>
    </row>
    <row r="29" spans="1:6" s="35" customFormat="1" ht="25.5" hidden="1" x14ac:dyDescent="0.25">
      <c r="A29" s="27">
        <v>3</v>
      </c>
      <c r="B29" s="28" t="s">
        <v>36</v>
      </c>
      <c r="C29" s="28" t="s">
        <v>37</v>
      </c>
      <c r="D29" s="27" t="s">
        <v>29</v>
      </c>
      <c r="E29" s="131" t="e">
        <f>+[2]Ведомость!D53/1000</f>
        <v>#REF!</v>
      </c>
      <c r="F29" s="131"/>
    </row>
    <row r="30" spans="1:6" s="25" customFormat="1" hidden="1" x14ac:dyDescent="0.2">
      <c r="A30" s="36" t="s">
        <v>38</v>
      </c>
      <c r="B30" s="37"/>
      <c r="C30" s="38" t="s">
        <v>17</v>
      </c>
      <c r="D30" s="39" t="s">
        <v>15</v>
      </c>
      <c r="E30" s="40">
        <v>1.1000000000000001</v>
      </c>
      <c r="F30" s="41" t="e">
        <f>E30*E29</f>
        <v>#REF!</v>
      </c>
    </row>
    <row r="31" spans="1:6" s="25" customFormat="1" hidden="1" x14ac:dyDescent="0.2">
      <c r="A31" s="36" t="s">
        <v>39</v>
      </c>
      <c r="B31" s="37"/>
      <c r="C31" s="38" t="s">
        <v>40</v>
      </c>
      <c r="D31" s="39" t="s">
        <v>20</v>
      </c>
      <c r="E31" s="40">
        <v>0.43</v>
      </c>
      <c r="F31" s="41" t="e">
        <f>E31*E29</f>
        <v>#REF!</v>
      </c>
    </row>
    <row r="32" spans="1:6" s="25" customFormat="1" ht="25.5" hidden="1" x14ac:dyDescent="0.2">
      <c r="A32" s="36" t="s">
        <v>41</v>
      </c>
      <c r="B32" s="37"/>
      <c r="C32" s="38" t="s">
        <v>42</v>
      </c>
      <c r="D32" s="39" t="s">
        <v>20</v>
      </c>
      <c r="E32" s="40">
        <v>0.67</v>
      </c>
      <c r="F32" s="41" t="e">
        <f>E32*E29</f>
        <v>#REF!</v>
      </c>
    </row>
    <row r="33" spans="1:6" s="18" customFormat="1" ht="27.75" hidden="1" customHeight="1" x14ac:dyDescent="0.25">
      <c r="A33" s="16">
        <v>1</v>
      </c>
      <c r="B33" s="16"/>
      <c r="C33" s="17" t="s">
        <v>43</v>
      </c>
      <c r="D33" s="16" t="s">
        <v>29</v>
      </c>
      <c r="E33" s="135">
        <v>0</v>
      </c>
      <c r="F33" s="136"/>
    </row>
    <row r="34" spans="1:6" s="18" customFormat="1" ht="15" hidden="1" x14ac:dyDescent="0.25">
      <c r="A34" s="19" t="s">
        <v>13</v>
      </c>
      <c r="B34" s="20"/>
      <c r="C34" s="21" t="s">
        <v>14</v>
      </c>
      <c r="D34" s="22" t="s">
        <v>15</v>
      </c>
      <c r="E34" s="23">
        <v>57.76</v>
      </c>
      <c r="F34" s="24">
        <f>E34*E33</f>
        <v>0</v>
      </c>
    </row>
    <row r="35" spans="1:6" s="18" customFormat="1" ht="15" hidden="1" x14ac:dyDescent="0.25">
      <c r="A35" s="19" t="s">
        <v>16</v>
      </c>
      <c r="B35" s="20"/>
      <c r="C35" s="21" t="s">
        <v>17</v>
      </c>
      <c r="D35" s="22" t="s">
        <v>15</v>
      </c>
      <c r="E35" s="23">
        <v>15.7</v>
      </c>
      <c r="F35" s="24">
        <f>E33*E35</f>
        <v>0</v>
      </c>
    </row>
    <row r="36" spans="1:6" s="18" customFormat="1" ht="15" hidden="1" x14ac:dyDescent="0.25">
      <c r="A36" s="19" t="s">
        <v>18</v>
      </c>
      <c r="B36" s="20"/>
      <c r="C36" s="21" t="s">
        <v>44</v>
      </c>
      <c r="D36" s="22" t="s">
        <v>20</v>
      </c>
      <c r="E36" s="23">
        <v>47.1</v>
      </c>
      <c r="F36" s="24">
        <f>E33*E36</f>
        <v>0</v>
      </c>
    </row>
    <row r="37" spans="1:6" s="18" customFormat="1" ht="30" hidden="1" x14ac:dyDescent="0.25">
      <c r="A37" s="19" t="s">
        <v>21</v>
      </c>
      <c r="B37" s="20"/>
      <c r="C37" s="21" t="s">
        <v>45</v>
      </c>
      <c r="D37" s="22" t="s">
        <v>20</v>
      </c>
      <c r="E37" s="23">
        <v>15.7</v>
      </c>
      <c r="F37" s="24">
        <f>E33*E37</f>
        <v>0</v>
      </c>
    </row>
    <row r="38" spans="1:6" s="18" customFormat="1" ht="14.25" hidden="1" x14ac:dyDescent="0.25">
      <c r="A38" s="16">
        <v>2</v>
      </c>
      <c r="B38" s="16"/>
      <c r="C38" s="17" t="s">
        <v>46</v>
      </c>
      <c r="D38" s="16" t="s">
        <v>25</v>
      </c>
      <c r="E38" s="120">
        <f>+E33*1000*0.04*2.2</f>
        <v>0</v>
      </c>
      <c r="F38" s="121"/>
    </row>
    <row r="39" spans="1:6" s="18" customFormat="1" ht="29.25" hidden="1" customHeight="1" x14ac:dyDescent="0.25">
      <c r="A39" s="16">
        <v>3</v>
      </c>
      <c r="B39" s="16" t="s">
        <v>47</v>
      </c>
      <c r="C39" s="17" t="s">
        <v>48</v>
      </c>
      <c r="D39" s="16" t="s">
        <v>49</v>
      </c>
      <c r="E39" s="120">
        <f>+E38/2.2/100</f>
        <v>0</v>
      </c>
      <c r="F39" s="121"/>
    </row>
    <row r="40" spans="1:6" s="18" customFormat="1" ht="15" hidden="1" x14ac:dyDescent="0.25">
      <c r="A40" s="19" t="s">
        <v>38</v>
      </c>
      <c r="B40" s="20"/>
      <c r="C40" s="21" t="s">
        <v>14</v>
      </c>
      <c r="D40" s="22" t="s">
        <v>15</v>
      </c>
      <c r="E40" s="23">
        <v>83</v>
      </c>
      <c r="F40" s="24">
        <f>E40*E39</f>
        <v>0</v>
      </c>
    </row>
    <row r="41" spans="1:6" s="18" customFormat="1" ht="28.5" hidden="1" x14ac:dyDescent="0.25">
      <c r="A41" s="16">
        <v>4</v>
      </c>
      <c r="B41" s="16" t="s">
        <v>50</v>
      </c>
      <c r="C41" s="17" t="s">
        <v>51</v>
      </c>
      <c r="D41" s="16" t="s">
        <v>25</v>
      </c>
      <c r="E41" s="120">
        <f>E38</f>
        <v>0</v>
      </c>
      <c r="F41" s="121"/>
    </row>
    <row r="42" spans="1:6" s="18" customFormat="1" ht="15" hidden="1" x14ac:dyDescent="0.25">
      <c r="A42" s="19" t="s">
        <v>52</v>
      </c>
      <c r="B42" s="20"/>
      <c r="C42" s="21" t="s">
        <v>17</v>
      </c>
      <c r="D42" s="22" t="s">
        <v>15</v>
      </c>
      <c r="E42" s="23">
        <v>0.12230000000000001</v>
      </c>
      <c r="F42" s="24">
        <f>+E42*E41</f>
        <v>0</v>
      </c>
    </row>
    <row r="43" spans="1:6" s="18" customFormat="1" ht="15.75" hidden="1" customHeight="1" x14ac:dyDescent="0.25">
      <c r="A43" s="19" t="s">
        <v>53</v>
      </c>
      <c r="B43" s="20"/>
      <c r="C43" s="21" t="s">
        <v>30</v>
      </c>
      <c r="D43" s="22" t="s">
        <v>20</v>
      </c>
      <c r="E43" s="23">
        <v>0.12230000000000001</v>
      </c>
      <c r="F43" s="24">
        <f>+E43*E41</f>
        <v>0</v>
      </c>
    </row>
    <row r="44" spans="1:6" customFormat="1" ht="15.75" hidden="1" customHeight="1" x14ac:dyDescent="0.25">
      <c r="A44" s="118" t="s">
        <v>54</v>
      </c>
      <c r="B44" s="119"/>
      <c r="C44" s="119"/>
      <c r="D44" s="119"/>
      <c r="E44" s="119"/>
      <c r="F44" s="119"/>
    </row>
    <row r="45" spans="1:6" s="25" customFormat="1" ht="32.25" hidden="1" customHeight="1" x14ac:dyDescent="0.2">
      <c r="A45" s="16">
        <v>1</v>
      </c>
      <c r="B45" s="16" t="s">
        <v>55</v>
      </c>
      <c r="C45" s="17" t="s">
        <v>56</v>
      </c>
      <c r="D45" s="16" t="s">
        <v>57</v>
      </c>
      <c r="E45" s="127">
        <v>0</v>
      </c>
      <c r="F45" s="128"/>
    </row>
    <row r="46" spans="1:6" s="25" customFormat="1" ht="15" hidden="1" x14ac:dyDescent="0.2">
      <c r="A46" s="19" t="s">
        <v>13</v>
      </c>
      <c r="B46" s="20"/>
      <c r="C46" s="21" t="s">
        <v>14</v>
      </c>
      <c r="D46" s="22" t="s">
        <v>15</v>
      </c>
      <c r="E46" s="23">
        <f>69.8*0.4</f>
        <v>27.92</v>
      </c>
      <c r="F46" s="24">
        <f>E46*E45</f>
        <v>0</v>
      </c>
    </row>
    <row r="47" spans="1:6" s="25" customFormat="1" ht="15" hidden="1" x14ac:dyDescent="0.2">
      <c r="A47" s="19" t="s">
        <v>16</v>
      </c>
      <c r="B47" s="20"/>
      <c r="C47" s="21" t="s">
        <v>17</v>
      </c>
      <c r="D47" s="22" t="s">
        <v>15</v>
      </c>
      <c r="E47" s="23">
        <f>0.65*0.4</f>
        <v>0.26</v>
      </c>
      <c r="F47" s="24">
        <f>E47*E45</f>
        <v>0</v>
      </c>
    </row>
    <row r="48" spans="1:6" s="25" customFormat="1" ht="15" hidden="1" x14ac:dyDescent="0.2">
      <c r="A48" s="19" t="s">
        <v>18</v>
      </c>
      <c r="B48" s="20"/>
      <c r="C48" s="21" t="s">
        <v>58</v>
      </c>
      <c r="D48" s="22" t="s">
        <v>20</v>
      </c>
      <c r="E48" s="23">
        <f>0.61*0.4</f>
        <v>0.24399999999999999</v>
      </c>
      <c r="F48" s="24">
        <f>E48*E45</f>
        <v>0</v>
      </c>
    </row>
    <row r="49" spans="1:6" s="25" customFormat="1" ht="15" hidden="1" x14ac:dyDescent="0.2">
      <c r="A49" s="19" t="s">
        <v>21</v>
      </c>
      <c r="B49" s="20"/>
      <c r="C49" s="21" t="s">
        <v>59</v>
      </c>
      <c r="D49" s="22" t="s">
        <v>20</v>
      </c>
      <c r="E49" s="23">
        <f>0.61*0.4</f>
        <v>0.24399999999999999</v>
      </c>
      <c r="F49" s="24">
        <f>E49*E45</f>
        <v>0</v>
      </c>
    </row>
    <row r="50" spans="1:6" s="25" customFormat="1" ht="16.5" hidden="1" customHeight="1" x14ac:dyDescent="0.2">
      <c r="A50" s="19" t="s">
        <v>60</v>
      </c>
      <c r="B50" s="20"/>
      <c r="C50" s="21" t="s">
        <v>61</v>
      </c>
      <c r="D50" s="22" t="s">
        <v>62</v>
      </c>
      <c r="E50" s="23">
        <v>0.06</v>
      </c>
      <c r="F50" s="24">
        <v>0</v>
      </c>
    </row>
    <row r="51" spans="1:6" s="25" customFormat="1" ht="15" hidden="1" x14ac:dyDescent="0.2">
      <c r="A51" s="19" t="s">
        <v>60</v>
      </c>
      <c r="B51" s="20"/>
      <c r="C51" s="21" t="s">
        <v>63</v>
      </c>
      <c r="D51" s="22" t="s">
        <v>64</v>
      </c>
      <c r="E51" s="23">
        <v>100</v>
      </c>
      <c r="F51" s="24">
        <f>E51*E45</f>
        <v>0</v>
      </c>
    </row>
    <row r="52" spans="1:6" s="25" customFormat="1" ht="19.5" hidden="1" customHeight="1" x14ac:dyDescent="0.2">
      <c r="A52" s="19" t="s">
        <v>65</v>
      </c>
      <c r="B52" s="20"/>
      <c r="C52" s="21" t="s">
        <v>66</v>
      </c>
      <c r="D52" s="22" t="s">
        <v>62</v>
      </c>
      <c r="E52" s="23">
        <v>5.9</v>
      </c>
      <c r="F52" s="24">
        <f>E52*E45</f>
        <v>0</v>
      </c>
    </row>
    <row r="53" spans="1:6" s="25" customFormat="1" ht="19.5" hidden="1" customHeight="1" x14ac:dyDescent="0.2">
      <c r="A53" s="19" t="s">
        <v>67</v>
      </c>
      <c r="B53" s="20"/>
      <c r="C53" s="21" t="s">
        <v>68</v>
      </c>
      <c r="D53" s="22" t="s">
        <v>25</v>
      </c>
      <c r="E53" s="23">
        <v>1E-3</v>
      </c>
      <c r="F53" s="24">
        <f>E53*E45</f>
        <v>0</v>
      </c>
    </row>
    <row r="54" spans="1:6" s="25" customFormat="1" ht="30" hidden="1" x14ac:dyDescent="0.2">
      <c r="A54" s="19" t="s">
        <v>69</v>
      </c>
      <c r="B54" s="20"/>
      <c r="C54" s="21" t="s">
        <v>70</v>
      </c>
      <c r="D54" s="22" t="s">
        <v>62</v>
      </c>
      <c r="E54" s="23">
        <v>0.17</v>
      </c>
      <c r="F54" s="24">
        <f>E54*E45</f>
        <v>0</v>
      </c>
    </row>
    <row r="55" spans="1:6" s="25" customFormat="1" ht="29.25" hidden="1" customHeight="1" x14ac:dyDescent="0.2">
      <c r="A55" s="16">
        <v>2</v>
      </c>
      <c r="B55" s="16" t="s">
        <v>71</v>
      </c>
      <c r="C55" s="17" t="s">
        <v>72</v>
      </c>
      <c r="D55" s="16" t="s">
        <v>57</v>
      </c>
      <c r="E55" s="127">
        <f>E45</f>
        <v>0</v>
      </c>
      <c r="F55" s="128"/>
    </row>
    <row r="56" spans="1:6" s="25" customFormat="1" ht="15" hidden="1" x14ac:dyDescent="0.2">
      <c r="A56" s="19" t="s">
        <v>73</v>
      </c>
      <c r="B56" s="20"/>
      <c r="C56" s="21" t="s">
        <v>14</v>
      </c>
      <c r="D56" s="22" t="s">
        <v>15</v>
      </c>
      <c r="E56" s="23">
        <v>69.8</v>
      </c>
      <c r="F56" s="24">
        <f>E56*E55</f>
        <v>0</v>
      </c>
    </row>
    <row r="57" spans="1:6" s="25" customFormat="1" ht="15" hidden="1" x14ac:dyDescent="0.2">
      <c r="A57" s="19" t="s">
        <v>74</v>
      </c>
      <c r="B57" s="20"/>
      <c r="C57" s="21" t="s">
        <v>17</v>
      </c>
      <c r="D57" s="22" t="s">
        <v>15</v>
      </c>
      <c r="E57" s="23">
        <v>0.65</v>
      </c>
      <c r="F57" s="24">
        <f>E57*E55</f>
        <v>0</v>
      </c>
    </row>
    <row r="58" spans="1:6" s="25" customFormat="1" ht="15" hidden="1" x14ac:dyDescent="0.2">
      <c r="A58" s="19" t="s">
        <v>75</v>
      </c>
      <c r="B58" s="20"/>
      <c r="C58" s="21" t="s">
        <v>58</v>
      </c>
      <c r="D58" s="22" t="s">
        <v>20</v>
      </c>
      <c r="E58" s="23">
        <v>0.61</v>
      </c>
      <c r="F58" s="24">
        <f>E58*E55</f>
        <v>0</v>
      </c>
    </row>
    <row r="59" spans="1:6" s="25" customFormat="1" ht="15" hidden="1" x14ac:dyDescent="0.2">
      <c r="A59" s="19" t="s">
        <v>76</v>
      </c>
      <c r="B59" s="20"/>
      <c r="C59" s="21" t="s">
        <v>59</v>
      </c>
      <c r="D59" s="22" t="s">
        <v>20</v>
      </c>
      <c r="E59" s="23">
        <v>0.04</v>
      </c>
      <c r="F59" s="24">
        <f>E59*E55</f>
        <v>0</v>
      </c>
    </row>
    <row r="60" spans="1:6" s="25" customFormat="1" ht="16.5" hidden="1" customHeight="1" x14ac:dyDescent="0.2">
      <c r="A60" s="19" t="s">
        <v>77</v>
      </c>
      <c r="B60" s="20"/>
      <c r="C60" s="21" t="s">
        <v>61</v>
      </c>
      <c r="D60" s="22" t="s">
        <v>62</v>
      </c>
      <c r="E60" s="23">
        <v>0.06</v>
      </c>
      <c r="F60" s="24">
        <f>E60*E55</f>
        <v>0</v>
      </c>
    </row>
    <row r="61" spans="1:6" s="25" customFormat="1" ht="15" hidden="1" x14ac:dyDescent="0.2">
      <c r="A61" s="19" t="s">
        <v>78</v>
      </c>
      <c r="B61" s="20"/>
      <c r="C61" s="21" t="s">
        <v>63</v>
      </c>
      <c r="D61" s="22" t="s">
        <v>64</v>
      </c>
      <c r="E61" s="23">
        <v>100</v>
      </c>
      <c r="F61" s="24">
        <f>E61*E55</f>
        <v>0</v>
      </c>
    </row>
    <row r="62" spans="1:6" s="25" customFormat="1" ht="19.5" hidden="1" customHeight="1" x14ac:dyDescent="0.2">
      <c r="A62" s="19" t="s">
        <v>65</v>
      </c>
      <c r="B62" s="20"/>
      <c r="C62" s="21" t="s">
        <v>66</v>
      </c>
      <c r="D62" s="22" t="s">
        <v>62</v>
      </c>
      <c r="E62" s="23">
        <v>5.9</v>
      </c>
      <c r="F62" s="24">
        <f>E62*E55</f>
        <v>0</v>
      </c>
    </row>
    <row r="63" spans="1:6" s="25" customFormat="1" ht="19.5" hidden="1" customHeight="1" x14ac:dyDescent="0.2">
      <c r="A63" s="19" t="s">
        <v>67</v>
      </c>
      <c r="B63" s="20"/>
      <c r="C63" s="21" t="s">
        <v>68</v>
      </c>
      <c r="D63" s="22" t="s">
        <v>25</v>
      </c>
      <c r="E63" s="23">
        <v>1E-3</v>
      </c>
      <c r="F63" s="24">
        <f>E63*E55</f>
        <v>0</v>
      </c>
    </row>
    <row r="64" spans="1:6" s="25" customFormat="1" ht="30" hidden="1" x14ac:dyDescent="0.2">
      <c r="A64" s="19" t="s">
        <v>69</v>
      </c>
      <c r="B64" s="20"/>
      <c r="C64" s="21" t="s">
        <v>70</v>
      </c>
      <c r="D64" s="22" t="s">
        <v>62</v>
      </c>
      <c r="E64" s="23">
        <v>0.17</v>
      </c>
      <c r="F64" s="24">
        <f>E64*E55</f>
        <v>0</v>
      </c>
    </row>
    <row r="65" spans="1:6" s="35" customFormat="1" ht="15" hidden="1" x14ac:dyDescent="0.25">
      <c r="A65" s="42">
        <v>2</v>
      </c>
      <c r="B65" s="43" t="s">
        <v>79</v>
      </c>
      <c r="C65" s="43" t="s">
        <v>80</v>
      </c>
      <c r="D65" s="42" t="s">
        <v>49</v>
      </c>
      <c r="E65" s="129">
        <v>0</v>
      </c>
      <c r="F65" s="129"/>
    </row>
    <row r="66" spans="1:6" s="25" customFormat="1" ht="15" hidden="1" x14ac:dyDescent="0.2">
      <c r="A66" s="19" t="s">
        <v>73</v>
      </c>
      <c r="B66" s="20"/>
      <c r="C66" s="21" t="s">
        <v>14</v>
      </c>
      <c r="D66" s="22" t="s">
        <v>15</v>
      </c>
      <c r="E66" s="23">
        <v>225.04</v>
      </c>
      <c r="F66" s="24">
        <f>E66*E65</f>
        <v>0</v>
      </c>
    </row>
    <row r="67" spans="1:6" s="25" customFormat="1" ht="15" hidden="1" x14ac:dyDescent="0.2">
      <c r="A67" s="19" t="s">
        <v>74</v>
      </c>
      <c r="B67" s="20"/>
      <c r="C67" s="21" t="s">
        <v>17</v>
      </c>
      <c r="D67" s="22" t="s">
        <v>15</v>
      </c>
      <c r="E67" s="23">
        <v>7.06</v>
      </c>
      <c r="F67" s="24">
        <f>E67*E65</f>
        <v>0</v>
      </c>
    </row>
    <row r="68" spans="1:6" s="25" customFormat="1" ht="15" hidden="1" x14ac:dyDescent="0.2">
      <c r="A68" s="19" t="s">
        <v>75</v>
      </c>
      <c r="B68" s="20" t="s">
        <v>81</v>
      </c>
      <c r="C68" s="21" t="s">
        <v>82</v>
      </c>
      <c r="D68" s="22" t="s">
        <v>20</v>
      </c>
      <c r="E68" s="23">
        <v>7.06</v>
      </c>
      <c r="F68" s="24">
        <f>E68*E65</f>
        <v>0</v>
      </c>
    </row>
    <row r="69" spans="1:6" s="25" customFormat="1" ht="19.5" hidden="1" customHeight="1" x14ac:dyDescent="0.2">
      <c r="A69" s="19" t="s">
        <v>76</v>
      </c>
      <c r="B69" s="20"/>
      <c r="C69" s="21" t="s">
        <v>83</v>
      </c>
      <c r="D69" s="22" t="s">
        <v>20</v>
      </c>
      <c r="E69" s="23">
        <v>14.13</v>
      </c>
      <c r="F69" s="24">
        <f>E69*E65</f>
        <v>0</v>
      </c>
    </row>
    <row r="70" spans="1:6" s="25" customFormat="1" ht="15" hidden="1" x14ac:dyDescent="0.2">
      <c r="A70" s="19" t="s">
        <v>77</v>
      </c>
      <c r="B70" s="20"/>
      <c r="C70" s="21" t="s">
        <v>84</v>
      </c>
      <c r="D70" s="22" t="s">
        <v>62</v>
      </c>
      <c r="E70" s="23">
        <v>126</v>
      </c>
      <c r="F70" s="24">
        <f>E70*E65</f>
        <v>0</v>
      </c>
    </row>
    <row r="71" spans="1:6" ht="15.75" hidden="1" x14ac:dyDescent="0.2">
      <c r="A71" s="143" t="s">
        <v>85</v>
      </c>
      <c r="B71" s="144"/>
      <c r="C71" s="144"/>
      <c r="D71" s="144"/>
      <c r="E71" s="144"/>
      <c r="F71" s="144"/>
    </row>
    <row r="72" spans="1:6" s="18" customFormat="1" ht="28.5" hidden="1" x14ac:dyDescent="0.25">
      <c r="A72" s="16">
        <v>3</v>
      </c>
      <c r="B72" s="16" t="s">
        <v>86</v>
      </c>
      <c r="C72" s="17" t="s">
        <v>87</v>
      </c>
      <c r="D72" s="16" t="s">
        <v>57</v>
      </c>
      <c r="E72" s="145">
        <v>0</v>
      </c>
      <c r="F72" s="145"/>
    </row>
    <row r="73" spans="1:6" s="18" customFormat="1" ht="15" hidden="1" x14ac:dyDescent="0.25">
      <c r="A73" s="19" t="s">
        <v>38</v>
      </c>
      <c r="B73" s="20" t="s">
        <v>26</v>
      </c>
      <c r="C73" s="21" t="s">
        <v>14</v>
      </c>
      <c r="D73" s="22" t="s">
        <v>15</v>
      </c>
      <c r="E73" s="23">
        <v>156</v>
      </c>
      <c r="F73" s="24">
        <f>E73*$E$72</f>
        <v>0</v>
      </c>
    </row>
    <row r="74" spans="1:6" s="18" customFormat="1" ht="15" hidden="1" x14ac:dyDescent="0.25">
      <c r="A74" s="19" t="s">
        <v>39</v>
      </c>
      <c r="B74" s="20" t="s">
        <v>88</v>
      </c>
      <c r="C74" s="21" t="s">
        <v>17</v>
      </c>
      <c r="D74" s="22" t="s">
        <v>15</v>
      </c>
      <c r="E74" s="23">
        <v>38.25</v>
      </c>
      <c r="F74" s="24">
        <f t="shared" ref="F74:F79" si="0">E74*$E$72</f>
        <v>0</v>
      </c>
    </row>
    <row r="75" spans="1:6" s="18" customFormat="1" ht="15" hidden="1" x14ac:dyDescent="0.25">
      <c r="A75" s="19" t="s">
        <v>41</v>
      </c>
      <c r="B75" s="20" t="s">
        <v>89</v>
      </c>
      <c r="C75" s="21" t="s">
        <v>90</v>
      </c>
      <c r="D75" s="22" t="s">
        <v>20</v>
      </c>
      <c r="E75" s="23">
        <v>0.5</v>
      </c>
      <c r="F75" s="24">
        <f t="shared" si="0"/>
        <v>0</v>
      </c>
    </row>
    <row r="76" spans="1:6" s="18" customFormat="1" ht="15" hidden="1" x14ac:dyDescent="0.25">
      <c r="A76" s="19" t="s">
        <v>91</v>
      </c>
      <c r="B76" s="20" t="s">
        <v>92</v>
      </c>
      <c r="C76" s="21" t="s">
        <v>93</v>
      </c>
      <c r="D76" s="22" t="s">
        <v>20</v>
      </c>
      <c r="E76" s="23">
        <v>36</v>
      </c>
      <c r="F76" s="24">
        <f t="shared" si="0"/>
        <v>0</v>
      </c>
    </row>
    <row r="77" spans="1:6" s="18" customFormat="1" ht="15" hidden="1" x14ac:dyDescent="0.25">
      <c r="A77" s="19" t="s">
        <v>94</v>
      </c>
      <c r="B77" s="20" t="s">
        <v>95</v>
      </c>
      <c r="C77" s="21" t="s">
        <v>83</v>
      </c>
      <c r="D77" s="22" t="s">
        <v>20</v>
      </c>
      <c r="E77" s="23">
        <v>2.2599999999999998</v>
      </c>
      <c r="F77" s="24">
        <f t="shared" si="0"/>
        <v>0</v>
      </c>
    </row>
    <row r="78" spans="1:6" s="18" customFormat="1" ht="15" hidden="1" x14ac:dyDescent="0.25">
      <c r="A78" s="19" t="s">
        <v>96</v>
      </c>
      <c r="B78" s="20" t="s">
        <v>97</v>
      </c>
      <c r="C78" s="21" t="s">
        <v>59</v>
      </c>
      <c r="D78" s="22" t="s">
        <v>20</v>
      </c>
      <c r="E78" s="23">
        <v>0.62</v>
      </c>
      <c r="F78" s="24">
        <f t="shared" si="0"/>
        <v>0</v>
      </c>
    </row>
    <row r="79" spans="1:6" s="18" customFormat="1" ht="15" hidden="1" x14ac:dyDescent="0.25">
      <c r="A79" s="19" t="s">
        <v>65</v>
      </c>
      <c r="B79" s="20" t="s">
        <v>98</v>
      </c>
      <c r="C79" s="21" t="s">
        <v>99</v>
      </c>
      <c r="D79" s="22" t="s">
        <v>62</v>
      </c>
      <c r="E79" s="23">
        <v>4.5999999999999999E-2</v>
      </c>
      <c r="F79" s="24">
        <f t="shared" si="0"/>
        <v>0</v>
      </c>
    </row>
    <row r="80" spans="1:6" s="18" customFormat="1" ht="15" hidden="1" x14ac:dyDescent="0.25">
      <c r="A80" s="19" t="s">
        <v>67</v>
      </c>
      <c r="B80" s="20" t="s">
        <v>100</v>
      </c>
      <c r="C80" s="21" t="s">
        <v>84</v>
      </c>
      <c r="D80" s="22" t="s">
        <v>62</v>
      </c>
      <c r="E80" s="23">
        <v>7.6</v>
      </c>
      <c r="F80" s="24">
        <f>E80*$E$72</f>
        <v>0</v>
      </c>
    </row>
    <row r="81" spans="1:8" s="18" customFormat="1" ht="15" hidden="1" x14ac:dyDescent="0.25">
      <c r="A81" s="19" t="s">
        <v>69</v>
      </c>
      <c r="B81" s="20" t="s">
        <v>101</v>
      </c>
      <c r="C81" s="21" t="s">
        <v>102</v>
      </c>
      <c r="D81" s="22" t="s">
        <v>103</v>
      </c>
      <c r="E81" s="23">
        <v>20</v>
      </c>
      <c r="F81" s="24">
        <f>E81*$E$72</f>
        <v>0</v>
      </c>
    </row>
    <row r="82" spans="1:8" ht="15.75" hidden="1" x14ac:dyDescent="0.2">
      <c r="A82" s="143" t="s">
        <v>104</v>
      </c>
      <c r="B82" s="144"/>
      <c r="C82" s="144"/>
      <c r="D82" s="144"/>
      <c r="E82" s="144"/>
      <c r="F82" s="144"/>
    </row>
    <row r="83" spans="1:8" s="46" customFormat="1" ht="42.75" hidden="1" x14ac:dyDescent="0.25">
      <c r="A83" s="44">
        <v>1</v>
      </c>
      <c r="B83" s="44" t="s">
        <v>105</v>
      </c>
      <c r="C83" s="45" t="s">
        <v>106</v>
      </c>
      <c r="D83" s="44" t="s">
        <v>12</v>
      </c>
      <c r="E83" s="146">
        <v>0</v>
      </c>
      <c r="F83" s="147"/>
      <c r="G83" s="46">
        <f>1015+1074+1247+972+1041+781+642+525+1041+722+949+720+1550+1421+1758+1425+806+852+1293+878</f>
        <v>20712</v>
      </c>
      <c r="H83" s="46" t="s">
        <v>107</v>
      </c>
    </row>
    <row r="84" spans="1:8" s="26" customFormat="1" ht="15" hidden="1" x14ac:dyDescent="0.2">
      <c r="A84" s="47" t="s">
        <v>13</v>
      </c>
      <c r="B84" s="48"/>
      <c r="C84" s="49" t="s">
        <v>14</v>
      </c>
      <c r="D84" s="50" t="s">
        <v>15</v>
      </c>
      <c r="E84" s="51">
        <v>15.08</v>
      </c>
      <c r="F84" s="52">
        <f>+E84*$E$83</f>
        <v>0</v>
      </c>
    </row>
    <row r="85" spans="1:8" s="26" customFormat="1" ht="15" hidden="1" x14ac:dyDescent="0.2">
      <c r="A85" s="47" t="s">
        <v>16</v>
      </c>
      <c r="B85" s="48"/>
      <c r="C85" s="49" t="s">
        <v>17</v>
      </c>
      <c r="D85" s="50" t="s">
        <v>15</v>
      </c>
      <c r="E85" s="51">
        <v>43.62</v>
      </c>
      <c r="F85" s="52">
        <f>+E85*$E$83</f>
        <v>0</v>
      </c>
      <c r="H85" s="53"/>
    </row>
    <row r="86" spans="1:8" s="26" customFormat="1" ht="30" hidden="1" x14ac:dyDescent="0.2">
      <c r="A86" s="47" t="s">
        <v>18</v>
      </c>
      <c r="B86" s="48"/>
      <c r="C86" s="49" t="s">
        <v>42</v>
      </c>
      <c r="D86" s="50" t="s">
        <v>20</v>
      </c>
      <c r="E86" s="51">
        <v>10.34</v>
      </c>
      <c r="F86" s="52">
        <f>+E86*$E$83</f>
        <v>0</v>
      </c>
    </row>
    <row r="87" spans="1:8" s="26" customFormat="1" ht="45" hidden="1" x14ac:dyDescent="0.2">
      <c r="A87" s="47" t="s">
        <v>21</v>
      </c>
      <c r="B87" s="48" t="s">
        <v>108</v>
      </c>
      <c r="C87" s="49" t="s">
        <v>109</v>
      </c>
      <c r="D87" s="50" t="s">
        <v>20</v>
      </c>
      <c r="E87" s="51">
        <v>33.28</v>
      </c>
      <c r="F87" s="52">
        <f>+E87*$E$83</f>
        <v>0</v>
      </c>
    </row>
    <row r="88" spans="1:8" s="46" customFormat="1" ht="99.75" hidden="1" x14ac:dyDescent="0.25">
      <c r="A88" s="44">
        <v>2</v>
      </c>
      <c r="B88" s="44" t="s">
        <v>110</v>
      </c>
      <c r="C88" s="45" t="s">
        <v>111</v>
      </c>
      <c r="D88" s="44" t="s">
        <v>25</v>
      </c>
      <c r="E88" s="139">
        <f>+E83*1.2*1000</f>
        <v>0</v>
      </c>
      <c r="F88" s="140"/>
    </row>
    <row r="89" spans="1:8" s="26" customFormat="1" ht="15" hidden="1" x14ac:dyDescent="0.2">
      <c r="A89" s="47" t="s">
        <v>73</v>
      </c>
      <c r="B89" s="48"/>
      <c r="C89" s="49" t="s">
        <v>17</v>
      </c>
      <c r="D89" s="50" t="s">
        <v>15</v>
      </c>
      <c r="E89" s="51">
        <v>1.5155E-2</v>
      </c>
      <c r="F89" s="54">
        <f>+E89*E88</f>
        <v>0</v>
      </c>
    </row>
    <row r="90" spans="1:8" s="26" customFormat="1" ht="15" hidden="1" x14ac:dyDescent="0.2">
      <c r="A90" s="47" t="s">
        <v>74</v>
      </c>
      <c r="B90" s="48"/>
      <c r="C90" s="49" t="s">
        <v>112</v>
      </c>
      <c r="D90" s="50" t="s">
        <v>20</v>
      </c>
      <c r="E90" s="51">
        <v>1.5155E-2</v>
      </c>
      <c r="F90" s="54">
        <f>+E90*E88</f>
        <v>0</v>
      </c>
    </row>
    <row r="91" spans="1:8" s="46" customFormat="1" ht="42.75" hidden="1" x14ac:dyDescent="0.25">
      <c r="A91" s="44">
        <v>3</v>
      </c>
      <c r="B91" s="44" t="s">
        <v>105</v>
      </c>
      <c r="C91" s="45" t="s">
        <v>113</v>
      </c>
      <c r="D91" s="44" t="s">
        <v>12</v>
      </c>
      <c r="E91" s="141">
        <v>0</v>
      </c>
      <c r="F91" s="142"/>
    </row>
    <row r="92" spans="1:8" s="26" customFormat="1" ht="15" hidden="1" x14ac:dyDescent="0.2">
      <c r="A92" s="47" t="s">
        <v>38</v>
      </c>
      <c r="B92" s="48"/>
      <c r="C92" s="49" t="s">
        <v>14</v>
      </c>
      <c r="D92" s="50" t="s">
        <v>15</v>
      </c>
      <c r="E92" s="51">
        <v>15.08</v>
      </c>
      <c r="F92" s="52">
        <f>+E92*$E$91</f>
        <v>0</v>
      </c>
    </row>
    <row r="93" spans="1:8" s="26" customFormat="1" ht="15" hidden="1" x14ac:dyDescent="0.2">
      <c r="A93" s="47" t="s">
        <v>39</v>
      </c>
      <c r="B93" s="48"/>
      <c r="C93" s="49" t="s">
        <v>17</v>
      </c>
      <c r="D93" s="50" t="s">
        <v>15</v>
      </c>
      <c r="E93" s="51">
        <v>43.62</v>
      </c>
      <c r="F93" s="52">
        <f>+E93*$E$91</f>
        <v>0</v>
      </c>
    </row>
    <row r="94" spans="1:8" s="26" customFormat="1" ht="30" hidden="1" x14ac:dyDescent="0.2">
      <c r="A94" s="47" t="s">
        <v>41</v>
      </c>
      <c r="B94" s="48"/>
      <c r="C94" s="49" t="s">
        <v>42</v>
      </c>
      <c r="D94" s="50" t="s">
        <v>20</v>
      </c>
      <c r="E94" s="51">
        <v>10.34</v>
      </c>
      <c r="F94" s="52">
        <f>+E94*$E$91</f>
        <v>0</v>
      </c>
    </row>
    <row r="95" spans="1:8" s="26" customFormat="1" ht="45" hidden="1" x14ac:dyDescent="0.2">
      <c r="A95" s="47" t="s">
        <v>91</v>
      </c>
      <c r="B95" s="48" t="s">
        <v>108</v>
      </c>
      <c r="C95" s="49" t="s">
        <v>109</v>
      </c>
      <c r="D95" s="50" t="s">
        <v>20</v>
      </c>
      <c r="E95" s="51">
        <v>33.28</v>
      </c>
      <c r="F95" s="52">
        <f>+E95*$E$91</f>
        <v>0</v>
      </c>
    </row>
    <row r="96" spans="1:8" s="46" customFormat="1" ht="99.75" hidden="1" x14ac:dyDescent="0.25">
      <c r="A96" s="44">
        <v>4</v>
      </c>
      <c r="B96" s="44" t="s">
        <v>110</v>
      </c>
      <c r="C96" s="45" t="s">
        <v>111</v>
      </c>
      <c r="D96" s="44" t="s">
        <v>25</v>
      </c>
      <c r="E96" s="139">
        <v>0</v>
      </c>
      <c r="F96" s="140"/>
    </row>
    <row r="97" spans="1:6" s="26" customFormat="1" ht="15" hidden="1" x14ac:dyDescent="0.2">
      <c r="A97" s="47" t="s">
        <v>52</v>
      </c>
      <c r="B97" s="48"/>
      <c r="C97" s="49" t="s">
        <v>17</v>
      </c>
      <c r="D97" s="50" t="s">
        <v>15</v>
      </c>
      <c r="E97" s="51">
        <v>1.5155E-2</v>
      </c>
      <c r="F97" s="54">
        <f>+E97*E96</f>
        <v>0</v>
      </c>
    </row>
    <row r="98" spans="1:6" s="26" customFormat="1" ht="15" hidden="1" x14ac:dyDescent="0.2">
      <c r="A98" s="47" t="s">
        <v>53</v>
      </c>
      <c r="B98" s="48"/>
      <c r="C98" s="49" t="s">
        <v>112</v>
      </c>
      <c r="D98" s="50" t="s">
        <v>20</v>
      </c>
      <c r="E98" s="51">
        <v>1.5155E-2</v>
      </c>
      <c r="F98" s="54">
        <f>+E98*E96</f>
        <v>0</v>
      </c>
    </row>
    <row r="99" spans="1:6" s="46" customFormat="1" ht="28.5" hidden="1" x14ac:dyDescent="0.25">
      <c r="A99" s="44">
        <v>5</v>
      </c>
      <c r="B99" s="44" t="s">
        <v>36</v>
      </c>
      <c r="C99" s="45" t="s">
        <v>37</v>
      </c>
      <c r="D99" s="44" t="s">
        <v>29</v>
      </c>
      <c r="E99" s="137">
        <v>0</v>
      </c>
      <c r="F99" s="138"/>
    </row>
    <row r="100" spans="1:6" s="26" customFormat="1" ht="15" hidden="1" x14ac:dyDescent="0.2">
      <c r="A100" s="47" t="s">
        <v>114</v>
      </c>
      <c r="B100" s="48"/>
      <c r="C100" s="49" t="s">
        <v>17</v>
      </c>
      <c r="D100" s="50" t="s">
        <v>15</v>
      </c>
      <c r="E100" s="51">
        <v>1.1000000000000001</v>
      </c>
      <c r="F100" s="52">
        <f>E100*E99</f>
        <v>0</v>
      </c>
    </row>
    <row r="101" spans="1:6" s="26" customFormat="1" ht="15" hidden="1" x14ac:dyDescent="0.2">
      <c r="A101" s="47" t="s">
        <v>115</v>
      </c>
      <c r="B101" s="48"/>
      <c r="C101" s="49" t="s">
        <v>40</v>
      </c>
      <c r="D101" s="50" t="s">
        <v>20</v>
      </c>
      <c r="E101" s="51">
        <v>0.43</v>
      </c>
      <c r="F101" s="52">
        <f>E101*E99</f>
        <v>0</v>
      </c>
    </row>
    <row r="102" spans="1:6" s="26" customFormat="1" ht="30" hidden="1" x14ac:dyDescent="0.2">
      <c r="A102" s="47" t="s">
        <v>116</v>
      </c>
      <c r="B102" s="48"/>
      <c r="C102" s="49" t="s">
        <v>42</v>
      </c>
      <c r="D102" s="50" t="s">
        <v>20</v>
      </c>
      <c r="E102" s="51">
        <v>0.67</v>
      </c>
      <c r="F102" s="52">
        <f>E102*E99</f>
        <v>0</v>
      </c>
    </row>
    <row r="103" spans="1:6" s="46" customFormat="1" ht="42.75" hidden="1" x14ac:dyDescent="0.25">
      <c r="A103" s="44">
        <v>6</v>
      </c>
      <c r="B103" s="44" t="s">
        <v>117</v>
      </c>
      <c r="C103" s="45" t="s">
        <v>118</v>
      </c>
      <c r="D103" s="44" t="s">
        <v>12</v>
      </c>
      <c r="E103" s="137">
        <f>+E91</f>
        <v>0</v>
      </c>
      <c r="F103" s="138"/>
    </row>
    <row r="104" spans="1:6" s="26" customFormat="1" ht="15" hidden="1" x14ac:dyDescent="0.2">
      <c r="A104" s="47" t="s">
        <v>119</v>
      </c>
      <c r="B104" s="48" t="s">
        <v>88</v>
      </c>
      <c r="C104" s="49" t="s">
        <v>17</v>
      </c>
      <c r="D104" s="50" t="s">
        <v>15</v>
      </c>
      <c r="E104" s="51">
        <v>10.11</v>
      </c>
      <c r="F104" s="52">
        <f>+$E$103*E104</f>
        <v>0</v>
      </c>
    </row>
    <row r="105" spans="1:6" s="26" customFormat="1" ht="15" hidden="1" x14ac:dyDescent="0.2">
      <c r="A105" s="47" t="s">
        <v>120</v>
      </c>
      <c r="B105" s="48" t="s">
        <v>121</v>
      </c>
      <c r="C105" s="49" t="s">
        <v>122</v>
      </c>
      <c r="D105" s="50" t="s">
        <v>20</v>
      </c>
      <c r="E105" s="51">
        <v>0.11</v>
      </c>
      <c r="F105" s="52">
        <f>+$E$103*E105</f>
        <v>0</v>
      </c>
    </row>
    <row r="106" spans="1:6" s="26" customFormat="1" ht="15" hidden="1" x14ac:dyDescent="0.2">
      <c r="A106" s="47" t="s">
        <v>123</v>
      </c>
      <c r="B106" s="48" t="s">
        <v>124</v>
      </c>
      <c r="C106" s="49" t="s">
        <v>125</v>
      </c>
      <c r="D106" s="50" t="s">
        <v>20</v>
      </c>
      <c r="E106" s="51">
        <v>8.49</v>
      </c>
      <c r="F106" s="52">
        <f>+$E$103*E106</f>
        <v>0</v>
      </c>
    </row>
    <row r="107" spans="1:6" s="26" customFormat="1" ht="15" hidden="1" x14ac:dyDescent="0.2">
      <c r="A107" s="47" t="s">
        <v>126</v>
      </c>
      <c r="B107" s="48" t="s">
        <v>127</v>
      </c>
      <c r="C107" s="49" t="s">
        <v>128</v>
      </c>
      <c r="D107" s="50" t="s">
        <v>20</v>
      </c>
      <c r="E107" s="51">
        <v>1.51</v>
      </c>
      <c r="F107" s="52">
        <f>+$E$103*E107</f>
        <v>0</v>
      </c>
    </row>
    <row r="108" spans="1:6" s="26" customFormat="1" ht="15" hidden="1" x14ac:dyDescent="0.2">
      <c r="A108" s="47" t="s">
        <v>129</v>
      </c>
      <c r="B108" s="48" t="s">
        <v>130</v>
      </c>
      <c r="C108" s="49" t="s">
        <v>131</v>
      </c>
      <c r="D108" s="50" t="s">
        <v>62</v>
      </c>
      <c r="E108" s="51">
        <v>4</v>
      </c>
      <c r="F108" s="52">
        <f>+$E$103*E108</f>
        <v>0</v>
      </c>
    </row>
    <row r="109" spans="1:6" s="46" customFormat="1" ht="42.75" hidden="1" x14ac:dyDescent="0.25">
      <c r="A109" s="44">
        <v>7</v>
      </c>
      <c r="B109" s="44" t="s">
        <v>132</v>
      </c>
      <c r="C109" s="45" t="s">
        <v>133</v>
      </c>
      <c r="D109" s="44" t="s">
        <v>12</v>
      </c>
      <c r="E109" s="137">
        <v>0</v>
      </c>
      <c r="F109" s="138"/>
    </row>
    <row r="110" spans="1:6" s="26" customFormat="1" ht="15" hidden="1" x14ac:dyDescent="0.2">
      <c r="A110" s="47" t="s">
        <v>134</v>
      </c>
      <c r="B110" s="48" t="s">
        <v>88</v>
      </c>
      <c r="C110" s="49" t="s">
        <v>17</v>
      </c>
      <c r="D110" s="50" t="s">
        <v>15</v>
      </c>
      <c r="E110" s="51">
        <v>9.06</v>
      </c>
      <c r="F110" s="52">
        <f>+E109*E110</f>
        <v>0</v>
      </c>
    </row>
    <row r="111" spans="1:6" s="26" customFormat="1" ht="15" hidden="1" x14ac:dyDescent="0.2">
      <c r="A111" s="47" t="s">
        <v>135</v>
      </c>
      <c r="B111" s="48" t="s">
        <v>127</v>
      </c>
      <c r="C111" s="49" t="s">
        <v>136</v>
      </c>
      <c r="D111" s="50" t="s">
        <v>20</v>
      </c>
      <c r="E111" s="51">
        <v>9.06</v>
      </c>
      <c r="F111" s="52">
        <f>+E109*E111</f>
        <v>0</v>
      </c>
    </row>
    <row r="112" spans="1:6" s="46" customFormat="1" ht="28.5" hidden="1" x14ac:dyDescent="0.25">
      <c r="A112" s="44">
        <v>8</v>
      </c>
      <c r="B112" s="44" t="s">
        <v>137</v>
      </c>
      <c r="C112" s="45" t="s">
        <v>138</v>
      </c>
      <c r="D112" s="44" t="s">
        <v>12</v>
      </c>
      <c r="E112" s="137">
        <f>E103</f>
        <v>0</v>
      </c>
      <c r="F112" s="138"/>
    </row>
    <row r="113" spans="1:10" s="26" customFormat="1" ht="15" hidden="1" x14ac:dyDescent="0.2">
      <c r="A113" s="47" t="s">
        <v>139</v>
      </c>
      <c r="B113" s="48" t="s">
        <v>26</v>
      </c>
      <c r="C113" s="49" t="s">
        <v>14</v>
      </c>
      <c r="D113" s="50" t="s">
        <v>15</v>
      </c>
      <c r="E113" s="51">
        <v>13.91</v>
      </c>
      <c r="F113" s="52">
        <f>+$E$112*E113</f>
        <v>0</v>
      </c>
    </row>
    <row r="114" spans="1:10" s="26" customFormat="1" ht="15" hidden="1" x14ac:dyDescent="0.2">
      <c r="A114" s="47" t="s">
        <v>140</v>
      </c>
      <c r="B114" s="48" t="s">
        <v>88</v>
      </c>
      <c r="C114" s="49" t="s">
        <v>17</v>
      </c>
      <c r="D114" s="50" t="s">
        <v>15</v>
      </c>
      <c r="E114" s="51">
        <v>13.91</v>
      </c>
      <c r="F114" s="52">
        <f>+$E$112*E114</f>
        <v>0</v>
      </c>
    </row>
    <row r="115" spans="1:10" s="26" customFormat="1" ht="15" hidden="1" x14ac:dyDescent="0.2">
      <c r="A115" s="47" t="s">
        <v>141</v>
      </c>
      <c r="B115" s="48" t="s">
        <v>121</v>
      </c>
      <c r="C115" s="49" t="s">
        <v>122</v>
      </c>
      <c r="D115" s="50" t="s">
        <v>20</v>
      </c>
      <c r="E115" s="51">
        <v>13.91</v>
      </c>
      <c r="F115" s="52">
        <f>+$E$112*E115</f>
        <v>0</v>
      </c>
    </row>
    <row r="116" spans="1:10" s="26" customFormat="1" ht="21" hidden="1" customHeight="1" x14ac:dyDescent="0.2">
      <c r="A116" s="55" t="s">
        <v>142</v>
      </c>
      <c r="B116" s="56" t="s">
        <v>130</v>
      </c>
      <c r="C116" s="57" t="s">
        <v>131</v>
      </c>
      <c r="D116" s="58" t="s">
        <v>62</v>
      </c>
      <c r="E116" s="59">
        <v>100</v>
      </c>
      <c r="F116" s="60">
        <f>+$E$63*E116</f>
        <v>0.1</v>
      </c>
    </row>
    <row r="117" spans="1:10" ht="15.75" hidden="1" x14ac:dyDescent="0.2">
      <c r="A117" s="143" t="s">
        <v>143</v>
      </c>
      <c r="B117" s="144"/>
      <c r="C117" s="144"/>
      <c r="D117" s="144"/>
      <c r="E117" s="144"/>
      <c r="F117" s="144"/>
    </row>
    <row r="118" spans="1:10" ht="28.5" hidden="1" x14ac:dyDescent="0.2">
      <c r="A118" s="44">
        <v>3</v>
      </c>
      <c r="B118" s="44" t="s">
        <v>144</v>
      </c>
      <c r="C118" s="45" t="s">
        <v>145</v>
      </c>
      <c r="D118" s="44" t="s">
        <v>49</v>
      </c>
      <c r="E118" s="139">
        <v>0</v>
      </c>
      <c r="F118" s="140"/>
      <c r="H118" s="14">
        <f>+I532</f>
        <v>0</v>
      </c>
    </row>
    <row r="119" spans="1:10" ht="15" hidden="1" x14ac:dyDescent="0.2">
      <c r="A119" s="47" t="s">
        <v>38</v>
      </c>
      <c r="B119" s="48"/>
      <c r="C119" s="49" t="s">
        <v>14</v>
      </c>
      <c r="D119" s="50" t="s">
        <v>15</v>
      </c>
      <c r="E119" s="51">
        <v>14.4</v>
      </c>
      <c r="F119" s="52">
        <f>E119*E118</f>
        <v>0</v>
      </c>
    </row>
    <row r="120" spans="1:10" ht="19.5" hidden="1" customHeight="1" x14ac:dyDescent="0.2">
      <c r="A120" s="47" t="s">
        <v>39</v>
      </c>
      <c r="B120" s="48"/>
      <c r="C120" s="49" t="s">
        <v>17</v>
      </c>
      <c r="D120" s="50" t="s">
        <v>15</v>
      </c>
      <c r="E120" s="51">
        <v>14.3</v>
      </c>
      <c r="F120" s="52">
        <f>E120*E118</f>
        <v>0</v>
      </c>
    </row>
    <row r="121" spans="1:10" ht="15" hidden="1" x14ac:dyDescent="0.2">
      <c r="A121" s="47" t="s">
        <v>41</v>
      </c>
      <c r="B121" s="48"/>
      <c r="C121" s="49" t="s">
        <v>40</v>
      </c>
      <c r="D121" s="50" t="s">
        <v>20</v>
      </c>
      <c r="E121" s="51">
        <v>1.55</v>
      </c>
      <c r="F121" s="52">
        <f>E121*E118</f>
        <v>0</v>
      </c>
    </row>
    <row r="122" spans="1:10" ht="19.5" hidden="1" customHeight="1" x14ac:dyDescent="0.2">
      <c r="A122" s="47" t="s">
        <v>91</v>
      </c>
      <c r="B122" s="48"/>
      <c r="C122" s="49" t="s">
        <v>90</v>
      </c>
      <c r="D122" s="50" t="s">
        <v>20</v>
      </c>
      <c r="E122" s="51">
        <v>4.76</v>
      </c>
      <c r="F122" s="52">
        <f>E122*E118</f>
        <v>0</v>
      </c>
    </row>
    <row r="123" spans="1:10" ht="30" hidden="1" x14ac:dyDescent="0.2">
      <c r="A123" s="47" t="s">
        <v>94</v>
      </c>
      <c r="B123" s="50"/>
      <c r="C123" s="49" t="s">
        <v>146</v>
      </c>
      <c r="D123" s="50" t="s">
        <v>20</v>
      </c>
      <c r="E123" s="51">
        <v>7.08</v>
      </c>
      <c r="F123" s="52">
        <f>E123*E118</f>
        <v>0</v>
      </c>
    </row>
    <row r="124" spans="1:10" ht="15" hidden="1" x14ac:dyDescent="0.2">
      <c r="A124" s="47" t="s">
        <v>96</v>
      </c>
      <c r="B124" s="48"/>
      <c r="C124" s="49" t="s">
        <v>122</v>
      </c>
      <c r="D124" s="50" t="s">
        <v>20</v>
      </c>
      <c r="E124" s="51">
        <v>0.91</v>
      </c>
      <c r="F124" s="52">
        <f>E124*E118</f>
        <v>0</v>
      </c>
    </row>
    <row r="125" spans="1:10" ht="19.5" hidden="1" customHeight="1" x14ac:dyDescent="0.2">
      <c r="A125" s="47" t="s">
        <v>65</v>
      </c>
      <c r="B125" s="48"/>
      <c r="C125" s="49" t="s">
        <v>131</v>
      </c>
      <c r="D125" s="50" t="s">
        <v>62</v>
      </c>
      <c r="E125" s="51">
        <v>7</v>
      </c>
      <c r="F125" s="52">
        <f>E125*E118</f>
        <v>0</v>
      </c>
    </row>
    <row r="126" spans="1:10" ht="19.5" hidden="1" customHeight="1" x14ac:dyDescent="0.2">
      <c r="A126" s="47" t="s">
        <v>67</v>
      </c>
      <c r="B126" s="48"/>
      <c r="C126" s="49" t="s">
        <v>147</v>
      </c>
      <c r="D126" s="50" t="s">
        <v>62</v>
      </c>
      <c r="E126" s="51">
        <v>122</v>
      </c>
      <c r="F126" s="52">
        <f>E126*E118</f>
        <v>0</v>
      </c>
      <c r="I126" s="61"/>
      <c r="J126" s="61"/>
    </row>
    <row r="127" spans="1:10" s="65" customFormat="1" ht="25.5" hidden="1" x14ac:dyDescent="0.25">
      <c r="A127" s="62" t="s">
        <v>26</v>
      </c>
      <c r="B127" s="63"/>
      <c r="C127" s="63" t="s">
        <v>148</v>
      </c>
      <c r="D127" s="64" t="s">
        <v>29</v>
      </c>
      <c r="E127" s="148">
        <v>0</v>
      </c>
      <c r="F127" s="148"/>
    </row>
    <row r="128" spans="1:10" ht="21" hidden="1" customHeight="1" x14ac:dyDescent="0.2">
      <c r="A128" s="62" t="s">
        <v>13</v>
      </c>
      <c r="B128" s="66"/>
      <c r="C128" s="67" t="s">
        <v>14</v>
      </c>
      <c r="D128" s="68" t="s">
        <v>15</v>
      </c>
      <c r="E128" s="69">
        <v>57.76</v>
      </c>
      <c r="F128" s="69">
        <f>E128*E127</f>
        <v>0</v>
      </c>
    </row>
    <row r="129" spans="1:6" ht="21" hidden="1" customHeight="1" x14ac:dyDescent="0.2">
      <c r="A129" s="62" t="s">
        <v>16</v>
      </c>
      <c r="B129" s="66"/>
      <c r="C129" s="67" t="s">
        <v>17</v>
      </c>
      <c r="D129" s="68" t="s">
        <v>15</v>
      </c>
      <c r="E129" s="69">
        <v>15.7</v>
      </c>
      <c r="F129" s="69">
        <f>E127*E129</f>
        <v>0</v>
      </c>
    </row>
    <row r="130" spans="1:6" ht="27.75" hidden="1" customHeight="1" x14ac:dyDescent="0.2">
      <c r="A130" s="62" t="s">
        <v>18</v>
      </c>
      <c r="B130" s="66"/>
      <c r="C130" s="67" t="s">
        <v>44</v>
      </c>
      <c r="D130" s="68" t="s">
        <v>20</v>
      </c>
      <c r="E130" s="69">
        <v>47.1</v>
      </c>
      <c r="F130" s="69">
        <f>E127*E130</f>
        <v>0</v>
      </c>
    </row>
    <row r="131" spans="1:6" ht="33" hidden="1" customHeight="1" x14ac:dyDescent="0.2">
      <c r="A131" s="62" t="s">
        <v>21</v>
      </c>
      <c r="B131" s="66"/>
      <c r="C131" s="67" t="s">
        <v>149</v>
      </c>
      <c r="D131" s="68" t="s">
        <v>20</v>
      </c>
      <c r="E131" s="69">
        <v>15.7</v>
      </c>
      <c r="F131" s="69">
        <f>E127*E131</f>
        <v>0</v>
      </c>
    </row>
    <row r="132" spans="1:6" s="46" customFormat="1" ht="45" hidden="1" customHeight="1" x14ac:dyDescent="0.25">
      <c r="A132" s="44">
        <v>9</v>
      </c>
      <c r="B132" s="44" t="s">
        <v>150</v>
      </c>
      <c r="C132" s="45" t="s">
        <v>151</v>
      </c>
      <c r="D132" s="44" t="s">
        <v>29</v>
      </c>
      <c r="E132" s="146">
        <v>0</v>
      </c>
      <c r="F132" s="147"/>
    </row>
    <row r="133" spans="1:6" s="26" customFormat="1" ht="15" hidden="1" x14ac:dyDescent="0.2">
      <c r="A133" s="47" t="s">
        <v>152</v>
      </c>
      <c r="B133" s="48" t="s">
        <v>153</v>
      </c>
      <c r="C133" s="49" t="s">
        <v>14</v>
      </c>
      <c r="D133" s="50" t="s">
        <v>154</v>
      </c>
      <c r="E133" s="51">
        <v>41.6</v>
      </c>
      <c r="F133" s="52">
        <f>E133*$E$132</f>
        <v>0</v>
      </c>
    </row>
    <row r="134" spans="1:6" s="26" customFormat="1" ht="15" hidden="1" x14ac:dyDescent="0.2">
      <c r="A134" s="47" t="s">
        <v>155</v>
      </c>
      <c r="B134" s="48" t="s">
        <v>156</v>
      </c>
      <c r="C134" s="49" t="s">
        <v>17</v>
      </c>
      <c r="D134" s="50" t="s">
        <v>154</v>
      </c>
      <c r="E134" s="51">
        <v>19.690000000000001</v>
      </c>
      <c r="F134" s="52">
        <f t="shared" ref="F134:F142" si="1">E134*$E$132</f>
        <v>0</v>
      </c>
    </row>
    <row r="135" spans="1:6" s="26" customFormat="1" ht="15" hidden="1" x14ac:dyDescent="0.2">
      <c r="A135" s="47" t="s">
        <v>157</v>
      </c>
      <c r="B135" s="48" t="s">
        <v>158</v>
      </c>
      <c r="C135" s="49" t="s">
        <v>40</v>
      </c>
      <c r="D135" s="50" t="s">
        <v>159</v>
      </c>
      <c r="E135" s="51">
        <v>2.3199999999999998</v>
      </c>
      <c r="F135" s="52">
        <f t="shared" si="1"/>
        <v>0</v>
      </c>
    </row>
    <row r="136" spans="1:6" s="26" customFormat="1" ht="15" hidden="1" x14ac:dyDescent="0.2">
      <c r="A136" s="47" t="s">
        <v>160</v>
      </c>
      <c r="B136" s="48" t="s">
        <v>161</v>
      </c>
      <c r="C136" s="49" t="s">
        <v>90</v>
      </c>
      <c r="D136" s="50" t="s">
        <v>159</v>
      </c>
      <c r="E136" s="51">
        <v>5.92</v>
      </c>
      <c r="F136" s="52">
        <f>E136*$E$132</f>
        <v>0</v>
      </c>
    </row>
    <row r="137" spans="1:6" s="26" customFormat="1" ht="15" hidden="1" x14ac:dyDescent="0.2">
      <c r="A137" s="47" t="s">
        <v>162</v>
      </c>
      <c r="B137" s="48" t="s">
        <v>163</v>
      </c>
      <c r="C137" s="49" t="s">
        <v>122</v>
      </c>
      <c r="D137" s="50" t="s">
        <v>159</v>
      </c>
      <c r="E137" s="51">
        <v>1.43</v>
      </c>
      <c r="F137" s="52">
        <f t="shared" si="1"/>
        <v>0</v>
      </c>
    </row>
    <row r="138" spans="1:6" s="26" customFormat="1" ht="15" hidden="1" x14ac:dyDescent="0.2">
      <c r="A138" s="47" t="s">
        <v>164</v>
      </c>
      <c r="B138" s="48" t="s">
        <v>165</v>
      </c>
      <c r="C138" s="49" t="s">
        <v>166</v>
      </c>
      <c r="D138" s="50" t="s">
        <v>159</v>
      </c>
      <c r="E138" s="51">
        <v>4.09</v>
      </c>
      <c r="F138" s="52">
        <f t="shared" si="1"/>
        <v>0</v>
      </c>
    </row>
    <row r="139" spans="1:6" s="26" customFormat="1" ht="15" hidden="1" x14ac:dyDescent="0.2">
      <c r="A139" s="47" t="s">
        <v>167</v>
      </c>
      <c r="B139" s="48" t="s">
        <v>168</v>
      </c>
      <c r="C139" s="49" t="s">
        <v>169</v>
      </c>
      <c r="D139" s="50" t="s">
        <v>159</v>
      </c>
      <c r="E139" s="51">
        <v>0.92</v>
      </c>
      <c r="F139" s="52">
        <f t="shared" si="1"/>
        <v>0</v>
      </c>
    </row>
    <row r="140" spans="1:6" s="26" customFormat="1" ht="15" hidden="1" x14ac:dyDescent="0.2">
      <c r="A140" s="47" t="s">
        <v>170</v>
      </c>
      <c r="B140" s="48" t="s">
        <v>171</v>
      </c>
      <c r="C140" s="49" t="s">
        <v>172</v>
      </c>
      <c r="D140" s="50" t="s">
        <v>159</v>
      </c>
      <c r="E140" s="51">
        <v>5.01</v>
      </c>
      <c r="F140" s="52">
        <f t="shared" si="1"/>
        <v>0</v>
      </c>
    </row>
    <row r="141" spans="1:6" s="26" customFormat="1" ht="15" hidden="1" x14ac:dyDescent="0.2">
      <c r="A141" s="47" t="s">
        <v>173</v>
      </c>
      <c r="B141" s="48" t="s">
        <v>174</v>
      </c>
      <c r="C141" s="49" t="s">
        <v>131</v>
      </c>
      <c r="D141" s="50" t="s">
        <v>62</v>
      </c>
      <c r="E141" s="51">
        <v>10.5</v>
      </c>
      <c r="F141" s="52">
        <f t="shared" si="1"/>
        <v>0</v>
      </c>
    </row>
    <row r="142" spans="1:6" s="26" customFormat="1" ht="15" hidden="1" x14ac:dyDescent="0.2">
      <c r="A142" s="47" t="s">
        <v>175</v>
      </c>
      <c r="B142" s="48" t="s">
        <v>176</v>
      </c>
      <c r="C142" s="49" t="s">
        <v>177</v>
      </c>
      <c r="D142" s="50" t="s">
        <v>62</v>
      </c>
      <c r="E142" s="51">
        <v>152</v>
      </c>
      <c r="F142" s="52">
        <f t="shared" si="1"/>
        <v>0</v>
      </c>
    </row>
    <row r="143" spans="1:6" s="46" customFormat="1" ht="57" hidden="1" x14ac:dyDescent="0.25">
      <c r="A143" s="44">
        <v>10</v>
      </c>
      <c r="B143" s="44" t="s">
        <v>178</v>
      </c>
      <c r="C143" s="45" t="s">
        <v>179</v>
      </c>
      <c r="D143" s="44" t="s">
        <v>29</v>
      </c>
      <c r="E143" s="146">
        <f>E132</f>
        <v>0</v>
      </c>
      <c r="F143" s="147"/>
    </row>
    <row r="144" spans="1:6" s="26" customFormat="1" ht="15" hidden="1" x14ac:dyDescent="0.2">
      <c r="A144" s="47" t="s">
        <v>180</v>
      </c>
      <c r="B144" s="48" t="s">
        <v>156</v>
      </c>
      <c r="C144" s="49" t="s">
        <v>17</v>
      </c>
      <c r="D144" s="50" t="s">
        <v>154</v>
      </c>
      <c r="E144" s="51">
        <f>0.55*13</f>
        <v>7.15</v>
      </c>
      <c r="F144" s="52">
        <f>+E144*$E$143</f>
        <v>0</v>
      </c>
    </row>
    <row r="145" spans="1:8" s="26" customFormat="1" ht="15" hidden="1" x14ac:dyDescent="0.2">
      <c r="A145" s="47" t="s">
        <v>181</v>
      </c>
      <c r="B145" s="48" t="s">
        <v>165</v>
      </c>
      <c r="C145" s="49" t="s">
        <v>166</v>
      </c>
      <c r="D145" s="50" t="s">
        <v>159</v>
      </c>
      <c r="E145" s="51">
        <f>0.25*13</f>
        <v>3.25</v>
      </c>
      <c r="F145" s="52">
        <f>+E145*$E$143</f>
        <v>0</v>
      </c>
    </row>
    <row r="146" spans="1:8" s="26" customFormat="1" ht="15" hidden="1" x14ac:dyDescent="0.2">
      <c r="A146" s="47" t="s">
        <v>182</v>
      </c>
      <c r="B146" s="48" t="s">
        <v>171</v>
      </c>
      <c r="C146" s="49" t="s">
        <v>172</v>
      </c>
      <c r="D146" s="50" t="s">
        <v>159</v>
      </c>
      <c r="E146" s="51">
        <f>0.3*13</f>
        <v>3.9</v>
      </c>
      <c r="F146" s="52">
        <f>+E146*$E$143</f>
        <v>0</v>
      </c>
    </row>
    <row r="147" spans="1:8" s="26" customFormat="1" ht="15" hidden="1" x14ac:dyDescent="0.2">
      <c r="A147" s="47" t="s">
        <v>183</v>
      </c>
      <c r="B147" s="48" t="s">
        <v>176</v>
      </c>
      <c r="C147" s="49" t="s">
        <v>177</v>
      </c>
      <c r="D147" s="50" t="s">
        <v>62</v>
      </c>
      <c r="E147" s="51">
        <f>12.667*13</f>
        <v>164.67099999999999</v>
      </c>
      <c r="F147" s="52">
        <f>+E147*$E$143</f>
        <v>0</v>
      </c>
    </row>
    <row r="148" spans="1:8" s="46" customFormat="1" ht="45" hidden="1" customHeight="1" x14ac:dyDescent="0.25">
      <c r="A148" s="44">
        <v>11</v>
      </c>
      <c r="B148" s="44" t="s">
        <v>184</v>
      </c>
      <c r="C148" s="45" t="s">
        <v>185</v>
      </c>
      <c r="D148" s="44" t="s">
        <v>49</v>
      </c>
      <c r="E148" s="139">
        <v>0</v>
      </c>
      <c r="F148" s="140"/>
    </row>
    <row r="149" spans="1:8" s="26" customFormat="1" ht="15" hidden="1" x14ac:dyDescent="0.2">
      <c r="A149" s="47" t="s">
        <v>186</v>
      </c>
      <c r="B149" s="48" t="s">
        <v>153</v>
      </c>
      <c r="C149" s="49" t="s">
        <v>14</v>
      </c>
      <c r="D149" s="50" t="s">
        <v>15</v>
      </c>
      <c r="E149" s="51">
        <v>21.6</v>
      </c>
      <c r="F149" s="52">
        <f>+E149*$E$148</f>
        <v>0</v>
      </c>
    </row>
    <row r="150" spans="1:8" s="26" customFormat="1" ht="15" hidden="1" x14ac:dyDescent="0.2">
      <c r="A150" s="47" t="s">
        <v>187</v>
      </c>
      <c r="B150" s="48" t="s">
        <v>156</v>
      </c>
      <c r="C150" s="49" t="s">
        <v>17</v>
      </c>
      <c r="D150" s="50" t="s">
        <v>15</v>
      </c>
      <c r="E150" s="51">
        <v>19.72</v>
      </c>
      <c r="F150" s="52">
        <f>E150*$E$148</f>
        <v>0</v>
      </c>
    </row>
    <row r="151" spans="1:8" s="26" customFormat="1" ht="15" hidden="1" x14ac:dyDescent="0.2">
      <c r="A151" s="47" t="s">
        <v>188</v>
      </c>
      <c r="B151" s="48" t="s">
        <v>158</v>
      </c>
      <c r="C151" s="49" t="s">
        <v>40</v>
      </c>
      <c r="D151" s="50" t="s">
        <v>20</v>
      </c>
      <c r="E151" s="51">
        <v>1.79</v>
      </c>
      <c r="F151" s="52">
        <f t="shared" ref="F151:F157" si="2">+E151*$E$148</f>
        <v>0</v>
      </c>
    </row>
    <row r="152" spans="1:8" s="26" customFormat="1" ht="15" hidden="1" x14ac:dyDescent="0.2">
      <c r="A152" s="47" t="s">
        <v>189</v>
      </c>
      <c r="B152" s="48" t="s">
        <v>161</v>
      </c>
      <c r="C152" s="49" t="s">
        <v>90</v>
      </c>
      <c r="D152" s="50" t="s">
        <v>20</v>
      </c>
      <c r="E152" s="51">
        <v>2.46</v>
      </c>
      <c r="F152" s="52">
        <f t="shared" si="2"/>
        <v>0</v>
      </c>
    </row>
    <row r="153" spans="1:8" s="26" customFormat="1" ht="30" hidden="1" x14ac:dyDescent="0.2">
      <c r="A153" s="47" t="s">
        <v>190</v>
      </c>
      <c r="B153" s="47" t="s">
        <v>191</v>
      </c>
      <c r="C153" s="49" t="s">
        <v>42</v>
      </c>
      <c r="D153" s="50" t="s">
        <v>20</v>
      </c>
      <c r="E153" s="51">
        <v>2.35</v>
      </c>
      <c r="F153" s="52">
        <f t="shared" si="2"/>
        <v>0</v>
      </c>
    </row>
    <row r="154" spans="1:8" s="26" customFormat="1" ht="30" hidden="1" x14ac:dyDescent="0.2">
      <c r="A154" s="47" t="s">
        <v>192</v>
      </c>
      <c r="B154" s="48" t="s">
        <v>168</v>
      </c>
      <c r="C154" s="49" t="s">
        <v>146</v>
      </c>
      <c r="D154" s="50" t="s">
        <v>20</v>
      </c>
      <c r="E154" s="51">
        <v>12.21</v>
      </c>
      <c r="F154" s="52">
        <f t="shared" si="2"/>
        <v>0</v>
      </c>
    </row>
    <row r="155" spans="1:8" s="26" customFormat="1" ht="15" hidden="1" x14ac:dyDescent="0.2">
      <c r="A155" s="47" t="s">
        <v>193</v>
      </c>
      <c r="B155" s="48" t="s">
        <v>163</v>
      </c>
      <c r="C155" s="49" t="s">
        <v>122</v>
      </c>
      <c r="D155" s="50" t="s">
        <v>20</v>
      </c>
      <c r="E155" s="51">
        <v>0.91</v>
      </c>
      <c r="F155" s="52">
        <f t="shared" si="2"/>
        <v>0</v>
      </c>
    </row>
    <row r="156" spans="1:8" s="26" customFormat="1" ht="15" hidden="1" x14ac:dyDescent="0.2">
      <c r="A156" s="47" t="s">
        <v>194</v>
      </c>
      <c r="B156" s="48" t="s">
        <v>174</v>
      </c>
      <c r="C156" s="49" t="s">
        <v>131</v>
      </c>
      <c r="D156" s="50" t="s">
        <v>62</v>
      </c>
      <c r="E156" s="51">
        <v>7</v>
      </c>
      <c r="F156" s="52">
        <f t="shared" si="2"/>
        <v>0</v>
      </c>
    </row>
    <row r="157" spans="1:8" s="26" customFormat="1" ht="15" hidden="1" x14ac:dyDescent="0.2">
      <c r="A157" s="47" t="s">
        <v>195</v>
      </c>
      <c r="B157" s="48">
        <v>23080</v>
      </c>
      <c r="C157" s="49" t="s">
        <v>196</v>
      </c>
      <c r="D157" s="50" t="s">
        <v>62</v>
      </c>
      <c r="E157" s="51">
        <v>126</v>
      </c>
      <c r="F157" s="52">
        <f t="shared" si="2"/>
        <v>0</v>
      </c>
      <c r="H157" s="53"/>
    </row>
    <row r="158" spans="1:8" s="46" customFormat="1" ht="45" hidden="1" customHeight="1" x14ac:dyDescent="0.25">
      <c r="A158" s="44">
        <v>12</v>
      </c>
      <c r="B158" s="44" t="s">
        <v>197</v>
      </c>
      <c r="C158" s="45" t="s">
        <v>198</v>
      </c>
      <c r="D158" s="44" t="s">
        <v>29</v>
      </c>
      <c r="E158" s="146">
        <f>E132</f>
        <v>0</v>
      </c>
      <c r="F158" s="147"/>
    </row>
    <row r="159" spans="1:8" s="26" customFormat="1" ht="15" hidden="1" x14ac:dyDescent="0.2">
      <c r="A159" s="47" t="s">
        <v>199</v>
      </c>
      <c r="B159" s="48" t="s">
        <v>153</v>
      </c>
      <c r="C159" s="49" t="s">
        <v>14</v>
      </c>
      <c r="D159" s="50" t="s">
        <v>154</v>
      </c>
      <c r="E159" s="51">
        <v>302</v>
      </c>
      <c r="F159" s="52">
        <f>E159*$E$158</f>
        <v>0</v>
      </c>
      <c r="H159" s="53"/>
    </row>
    <row r="160" spans="1:8" s="26" customFormat="1" ht="15" hidden="1" x14ac:dyDescent="0.2">
      <c r="A160" s="47" t="s">
        <v>200</v>
      </c>
      <c r="B160" s="48" t="s">
        <v>156</v>
      </c>
      <c r="C160" s="49" t="s">
        <v>17</v>
      </c>
      <c r="D160" s="50" t="s">
        <v>154</v>
      </c>
      <c r="E160" s="51">
        <v>48.23</v>
      </c>
      <c r="F160" s="52">
        <f t="shared" ref="F160:F173" si="3">+E160*$E$158</f>
        <v>0</v>
      </c>
      <c r="H160" s="53"/>
    </row>
    <row r="161" spans="1:8" s="26" customFormat="1" ht="15" hidden="1" x14ac:dyDescent="0.2">
      <c r="A161" s="47" t="s">
        <v>201</v>
      </c>
      <c r="B161" s="48" t="s">
        <v>161</v>
      </c>
      <c r="C161" s="49" t="s">
        <v>90</v>
      </c>
      <c r="D161" s="50" t="s">
        <v>159</v>
      </c>
      <c r="E161" s="51">
        <v>2.88</v>
      </c>
      <c r="F161" s="52">
        <f t="shared" si="3"/>
        <v>0</v>
      </c>
      <c r="H161" s="53"/>
    </row>
    <row r="162" spans="1:8" s="26" customFormat="1" ht="15" hidden="1" x14ac:dyDescent="0.2">
      <c r="A162" s="47" t="s">
        <v>202</v>
      </c>
      <c r="B162" s="48" t="s">
        <v>203</v>
      </c>
      <c r="C162" s="49" t="s">
        <v>204</v>
      </c>
      <c r="D162" s="50" t="s">
        <v>159</v>
      </c>
      <c r="E162" s="51">
        <v>18.71</v>
      </c>
      <c r="F162" s="52">
        <f t="shared" si="3"/>
        <v>0</v>
      </c>
      <c r="H162" s="53"/>
    </row>
    <row r="163" spans="1:8" s="26" customFormat="1" ht="45" hidden="1" x14ac:dyDescent="0.2">
      <c r="A163" s="47" t="s">
        <v>205</v>
      </c>
      <c r="B163" s="48" t="s">
        <v>206</v>
      </c>
      <c r="C163" s="49" t="s">
        <v>207</v>
      </c>
      <c r="D163" s="50" t="s">
        <v>159</v>
      </c>
      <c r="E163" s="51">
        <v>1.1399999999999999</v>
      </c>
      <c r="F163" s="52">
        <f t="shared" si="3"/>
        <v>0</v>
      </c>
      <c r="H163" s="53"/>
    </row>
    <row r="164" spans="1:8" s="26" customFormat="1" ht="15" hidden="1" x14ac:dyDescent="0.2">
      <c r="A164" s="47" t="s">
        <v>208</v>
      </c>
      <c r="B164" s="48" t="s">
        <v>209</v>
      </c>
      <c r="C164" s="49" t="s">
        <v>210</v>
      </c>
      <c r="D164" s="50" t="s">
        <v>159</v>
      </c>
      <c r="E164" s="51">
        <v>6.25</v>
      </c>
      <c r="F164" s="52">
        <f t="shared" si="3"/>
        <v>0</v>
      </c>
      <c r="H164" s="53"/>
    </row>
    <row r="165" spans="1:8" s="26" customFormat="1" ht="15" hidden="1" x14ac:dyDescent="0.2">
      <c r="A165" s="47" t="s">
        <v>211</v>
      </c>
      <c r="B165" s="48" t="s">
        <v>163</v>
      </c>
      <c r="C165" s="49" t="s">
        <v>122</v>
      </c>
      <c r="D165" s="50" t="s">
        <v>159</v>
      </c>
      <c r="E165" s="51">
        <v>22.3</v>
      </c>
      <c r="F165" s="52">
        <f t="shared" si="3"/>
        <v>0</v>
      </c>
      <c r="H165" s="53"/>
    </row>
    <row r="166" spans="1:8" s="26" customFormat="1" ht="15" hidden="1" x14ac:dyDescent="0.2">
      <c r="A166" s="47" t="s">
        <v>212</v>
      </c>
      <c r="B166" s="48" t="s">
        <v>213</v>
      </c>
      <c r="C166" s="49" t="s">
        <v>214</v>
      </c>
      <c r="D166" s="50" t="s">
        <v>159</v>
      </c>
      <c r="E166" s="51">
        <v>18.71</v>
      </c>
      <c r="F166" s="52">
        <f t="shared" si="3"/>
        <v>0</v>
      </c>
      <c r="H166" s="53"/>
    </row>
    <row r="167" spans="1:8" s="26" customFormat="1" ht="15" hidden="1" x14ac:dyDescent="0.2">
      <c r="A167" s="47" t="s">
        <v>215</v>
      </c>
      <c r="B167" s="48" t="s">
        <v>216</v>
      </c>
      <c r="C167" s="49" t="s">
        <v>217</v>
      </c>
      <c r="D167" s="50" t="s">
        <v>62</v>
      </c>
      <c r="E167" s="51">
        <v>204</v>
      </c>
      <c r="F167" s="52">
        <f t="shared" si="3"/>
        <v>0</v>
      </c>
      <c r="H167" s="53"/>
    </row>
    <row r="168" spans="1:8" s="26" customFormat="1" ht="15" hidden="1" x14ac:dyDescent="0.2">
      <c r="A168" s="47" t="s">
        <v>218</v>
      </c>
      <c r="B168" s="48" t="s">
        <v>219</v>
      </c>
      <c r="C168" s="49" t="s">
        <v>131</v>
      </c>
      <c r="D168" s="50" t="s">
        <v>62</v>
      </c>
      <c r="E168" s="51">
        <v>178</v>
      </c>
      <c r="F168" s="52">
        <f t="shared" si="3"/>
        <v>0</v>
      </c>
      <c r="H168" s="53"/>
    </row>
    <row r="169" spans="1:8" s="26" customFormat="1" ht="30" hidden="1" x14ac:dyDescent="0.2">
      <c r="A169" s="47" t="s">
        <v>220</v>
      </c>
      <c r="B169" s="48" t="s">
        <v>221</v>
      </c>
      <c r="C169" s="49" t="s">
        <v>222</v>
      </c>
      <c r="D169" s="50" t="s">
        <v>107</v>
      </c>
      <c r="E169" s="51">
        <v>7.58</v>
      </c>
      <c r="F169" s="52">
        <f t="shared" si="3"/>
        <v>0</v>
      </c>
      <c r="H169" s="53"/>
    </row>
    <row r="170" spans="1:8" s="26" customFormat="1" ht="15" hidden="1" x14ac:dyDescent="0.2">
      <c r="A170" s="47" t="s">
        <v>223</v>
      </c>
      <c r="B170" s="48" t="s">
        <v>224</v>
      </c>
      <c r="C170" s="49" t="s">
        <v>225</v>
      </c>
      <c r="D170" s="50" t="s">
        <v>25</v>
      </c>
      <c r="E170" s="51">
        <v>0.13</v>
      </c>
      <c r="F170" s="52">
        <f t="shared" si="3"/>
        <v>0</v>
      </c>
      <c r="H170" s="53"/>
    </row>
    <row r="171" spans="1:8" s="26" customFormat="1" ht="45" hidden="1" x14ac:dyDescent="0.2">
      <c r="A171" s="47" t="s">
        <v>226</v>
      </c>
      <c r="B171" s="48" t="s">
        <v>227</v>
      </c>
      <c r="C171" s="49" t="s">
        <v>228</v>
      </c>
      <c r="D171" s="50" t="s">
        <v>62</v>
      </c>
      <c r="E171" s="51">
        <v>0.19</v>
      </c>
      <c r="F171" s="52">
        <f t="shared" si="3"/>
        <v>0</v>
      </c>
      <c r="H171" s="53"/>
    </row>
    <row r="172" spans="1:8" s="26" customFormat="1" ht="45" hidden="1" x14ac:dyDescent="0.2">
      <c r="A172" s="47" t="s">
        <v>229</v>
      </c>
      <c r="B172" s="48" t="s">
        <v>230</v>
      </c>
      <c r="C172" s="49" t="s">
        <v>231</v>
      </c>
      <c r="D172" s="50" t="s">
        <v>62</v>
      </c>
      <c r="E172" s="51">
        <v>0.24</v>
      </c>
      <c r="F172" s="52">
        <f t="shared" si="3"/>
        <v>0</v>
      </c>
      <c r="H172" s="53"/>
    </row>
    <row r="173" spans="1:8" s="26" customFormat="1" ht="15" hidden="1" x14ac:dyDescent="0.2">
      <c r="A173" s="47" t="s">
        <v>232</v>
      </c>
      <c r="B173" s="48" t="s">
        <v>233</v>
      </c>
      <c r="C173" s="49" t="s">
        <v>234</v>
      </c>
      <c r="D173" s="50" t="s">
        <v>107</v>
      </c>
      <c r="E173" s="51">
        <v>12.2</v>
      </c>
      <c r="F173" s="52">
        <f t="shared" si="3"/>
        <v>0</v>
      </c>
      <c r="H173" s="53"/>
    </row>
    <row r="174" spans="1:8" s="46" customFormat="1" ht="45" hidden="1" customHeight="1" x14ac:dyDescent="0.25">
      <c r="A174" s="44">
        <v>13</v>
      </c>
      <c r="B174" s="44" t="s">
        <v>235</v>
      </c>
      <c r="C174" s="45" t="s">
        <v>236</v>
      </c>
      <c r="D174" s="44" t="s">
        <v>29</v>
      </c>
      <c r="E174" s="146">
        <f>-E158</f>
        <v>0</v>
      </c>
      <c r="F174" s="147"/>
    </row>
    <row r="175" spans="1:8" s="26" customFormat="1" ht="15" hidden="1" x14ac:dyDescent="0.2">
      <c r="A175" s="47" t="s">
        <v>237</v>
      </c>
      <c r="B175" s="48" t="s">
        <v>153</v>
      </c>
      <c r="C175" s="49" t="s">
        <v>14</v>
      </c>
      <c r="D175" s="50" t="s">
        <v>154</v>
      </c>
      <c r="E175" s="51">
        <v>10.6</v>
      </c>
      <c r="F175" s="52">
        <f>+E175*$E$174</f>
        <v>0</v>
      </c>
      <c r="H175" s="53"/>
    </row>
    <row r="176" spans="1:8" s="26" customFormat="1" ht="15" hidden="1" x14ac:dyDescent="0.2">
      <c r="A176" s="47" t="s">
        <v>238</v>
      </c>
      <c r="B176" s="48" t="s">
        <v>156</v>
      </c>
      <c r="C176" s="49" t="s">
        <v>17</v>
      </c>
      <c r="D176" s="50" t="s">
        <v>154</v>
      </c>
      <c r="E176" s="51">
        <v>2.72</v>
      </c>
      <c r="F176" s="52">
        <f t="shared" ref="F176:F182" si="4">+E176*$E$174</f>
        <v>0</v>
      </c>
      <c r="H176" s="53"/>
    </row>
    <row r="177" spans="1:8" s="26" customFormat="1" ht="15" hidden="1" x14ac:dyDescent="0.2">
      <c r="A177" s="47" t="s">
        <v>239</v>
      </c>
      <c r="B177" s="48" t="s">
        <v>203</v>
      </c>
      <c r="C177" s="49" t="s">
        <v>204</v>
      </c>
      <c r="D177" s="50" t="s">
        <v>159</v>
      </c>
      <c r="E177" s="51">
        <v>2.3199999999999998</v>
      </c>
      <c r="F177" s="52">
        <f t="shared" si="4"/>
        <v>0</v>
      </c>
      <c r="H177" s="53"/>
    </row>
    <row r="178" spans="1:8" s="26" customFormat="1" ht="45" hidden="1" x14ac:dyDescent="0.2">
      <c r="A178" s="47" t="s">
        <v>240</v>
      </c>
      <c r="B178" s="48" t="s">
        <v>206</v>
      </c>
      <c r="C178" s="49" t="s">
        <v>207</v>
      </c>
      <c r="D178" s="50" t="s">
        <v>159</v>
      </c>
      <c r="E178" s="51">
        <v>0.1</v>
      </c>
      <c r="F178" s="52">
        <f t="shared" si="4"/>
        <v>0</v>
      </c>
      <c r="H178" s="53"/>
    </row>
    <row r="179" spans="1:8" s="26" customFormat="1" ht="15" hidden="1" x14ac:dyDescent="0.2">
      <c r="A179" s="47" t="s">
        <v>241</v>
      </c>
      <c r="B179" s="48" t="s">
        <v>213</v>
      </c>
      <c r="C179" s="49" t="s">
        <v>214</v>
      </c>
      <c r="D179" s="50" t="s">
        <v>159</v>
      </c>
      <c r="E179" s="51">
        <v>2.3199999999999998</v>
      </c>
      <c r="F179" s="52">
        <f t="shared" si="4"/>
        <v>0</v>
      </c>
      <c r="H179" s="53"/>
    </row>
    <row r="180" spans="1:8" s="26" customFormat="1" ht="15" hidden="1" x14ac:dyDescent="0.2">
      <c r="A180" s="47" t="s">
        <v>242</v>
      </c>
      <c r="B180" s="48" t="s">
        <v>216</v>
      </c>
      <c r="C180" s="49" t="s">
        <v>217</v>
      </c>
      <c r="D180" s="50" t="s">
        <v>62</v>
      </c>
      <c r="E180" s="51">
        <v>20.399999999999999</v>
      </c>
      <c r="F180" s="52">
        <f t="shared" si="4"/>
        <v>0</v>
      </c>
      <c r="H180" s="53"/>
    </row>
    <row r="181" spans="1:8" s="26" customFormat="1" ht="45" hidden="1" x14ac:dyDescent="0.2">
      <c r="A181" s="47" t="s">
        <v>243</v>
      </c>
      <c r="B181" s="48" t="s">
        <v>227</v>
      </c>
      <c r="C181" s="49" t="s">
        <v>228</v>
      </c>
      <c r="D181" s="50" t="s">
        <v>62</v>
      </c>
      <c r="E181" s="51">
        <v>0.02</v>
      </c>
      <c r="F181" s="52">
        <f t="shared" si="4"/>
        <v>0</v>
      </c>
      <c r="H181" s="53"/>
    </row>
    <row r="182" spans="1:8" s="26" customFormat="1" ht="15" hidden="1" x14ac:dyDescent="0.2">
      <c r="A182" s="47" t="s">
        <v>244</v>
      </c>
      <c r="B182" s="48" t="s">
        <v>233</v>
      </c>
      <c r="C182" s="49" t="s">
        <v>234</v>
      </c>
      <c r="D182" s="50" t="s">
        <v>107</v>
      </c>
      <c r="E182" s="51">
        <v>1.18</v>
      </c>
      <c r="F182" s="52">
        <f t="shared" si="4"/>
        <v>0</v>
      </c>
      <c r="H182" s="53"/>
    </row>
    <row r="183" spans="1:8" s="46" customFormat="1" ht="45" hidden="1" customHeight="1" x14ac:dyDescent="0.25">
      <c r="A183" s="44">
        <v>14</v>
      </c>
      <c r="B183" s="44" t="s">
        <v>245</v>
      </c>
      <c r="C183" s="45" t="s">
        <v>246</v>
      </c>
      <c r="D183" s="44" t="s">
        <v>29</v>
      </c>
      <c r="E183" s="146">
        <f>E158</f>
        <v>0</v>
      </c>
      <c r="F183" s="147"/>
    </row>
    <row r="184" spans="1:8" s="26" customFormat="1" ht="15" hidden="1" x14ac:dyDescent="0.2">
      <c r="A184" s="47" t="s">
        <v>247</v>
      </c>
      <c r="B184" s="48" t="s">
        <v>153</v>
      </c>
      <c r="C184" s="49" t="s">
        <v>14</v>
      </c>
      <c r="D184" s="50" t="s">
        <v>154</v>
      </c>
      <c r="E184" s="51">
        <v>12.43</v>
      </c>
      <c r="F184" s="52">
        <f>+E184*$E$183</f>
        <v>0</v>
      </c>
      <c r="H184" s="53"/>
    </row>
    <row r="185" spans="1:8" s="26" customFormat="1" ht="15" hidden="1" x14ac:dyDescent="0.2">
      <c r="A185" s="47" t="s">
        <v>248</v>
      </c>
      <c r="B185" s="48" t="s">
        <v>156</v>
      </c>
      <c r="C185" s="49" t="s">
        <v>17</v>
      </c>
      <c r="D185" s="50" t="s">
        <v>154</v>
      </c>
      <c r="E185" s="51">
        <v>0.16</v>
      </c>
      <c r="F185" s="52">
        <f>+E185*$E$183</f>
        <v>0</v>
      </c>
      <c r="H185" s="53"/>
    </row>
    <row r="186" spans="1:8" s="26" customFormat="1" ht="45" hidden="1" x14ac:dyDescent="0.2">
      <c r="A186" s="47" t="s">
        <v>249</v>
      </c>
      <c r="B186" s="48" t="s">
        <v>206</v>
      </c>
      <c r="C186" s="49" t="s">
        <v>207</v>
      </c>
      <c r="D186" s="50" t="s">
        <v>159</v>
      </c>
      <c r="E186" s="51">
        <v>7.0000000000000007E-2</v>
      </c>
      <c r="F186" s="52">
        <f>+E186*$E$183</f>
        <v>0</v>
      </c>
      <c r="H186" s="53"/>
    </row>
    <row r="187" spans="1:8" s="46" customFormat="1" ht="14.25" hidden="1" x14ac:dyDescent="0.25">
      <c r="A187" s="44">
        <v>15</v>
      </c>
      <c r="B187" s="44" t="s">
        <v>250</v>
      </c>
      <c r="C187" s="45" t="s">
        <v>251</v>
      </c>
      <c r="D187" s="44" t="s">
        <v>252</v>
      </c>
      <c r="E187" s="149">
        <f>+E158*1000*10</f>
        <v>0</v>
      </c>
      <c r="F187" s="150"/>
    </row>
    <row r="188" spans="1:8" s="46" customFormat="1" ht="14.25" hidden="1" x14ac:dyDescent="0.25">
      <c r="A188" s="44">
        <v>16</v>
      </c>
      <c r="B188" s="44"/>
      <c r="C188" s="45" t="s">
        <v>253</v>
      </c>
      <c r="D188" s="44" t="s">
        <v>254</v>
      </c>
      <c r="E188" s="139">
        <f>E158*1000*0.012</f>
        <v>0</v>
      </c>
      <c r="F188" s="140"/>
    </row>
    <row r="189" spans="1:8" s="46" customFormat="1" ht="42.75" hidden="1" x14ac:dyDescent="0.25">
      <c r="A189" s="44">
        <v>17</v>
      </c>
      <c r="B189" s="44" t="s">
        <v>255</v>
      </c>
      <c r="C189" s="45" t="s">
        <v>256</v>
      </c>
      <c r="D189" s="44" t="s">
        <v>25</v>
      </c>
      <c r="E189" s="146">
        <f>+E158*1000*0.0000909</f>
        <v>0</v>
      </c>
      <c r="F189" s="147"/>
    </row>
    <row r="190" spans="1:8" s="46" customFormat="1" ht="14.25" hidden="1" x14ac:dyDescent="0.25">
      <c r="A190" s="44">
        <v>18</v>
      </c>
      <c r="B190" s="44"/>
      <c r="C190" s="45" t="s">
        <v>257</v>
      </c>
      <c r="D190" s="44" t="s">
        <v>258</v>
      </c>
      <c r="E190" s="139">
        <f>+E158*1000*0.12</f>
        <v>0</v>
      </c>
      <c r="F190" s="140"/>
    </row>
    <row r="191" spans="1:8" s="46" customFormat="1" ht="28.5" hidden="1" x14ac:dyDescent="0.25">
      <c r="A191" s="44">
        <v>19</v>
      </c>
      <c r="B191" s="44" t="s">
        <v>259</v>
      </c>
      <c r="C191" s="45" t="s">
        <v>260</v>
      </c>
      <c r="D191" s="44" t="s">
        <v>261</v>
      </c>
      <c r="E191" s="139">
        <v>0</v>
      </c>
      <c r="F191" s="140"/>
    </row>
    <row r="192" spans="1:8" s="26" customFormat="1" ht="15" hidden="1" x14ac:dyDescent="0.2">
      <c r="A192" s="47" t="s">
        <v>262</v>
      </c>
      <c r="B192" s="48" t="s">
        <v>153</v>
      </c>
      <c r="C192" s="49" t="s">
        <v>14</v>
      </c>
      <c r="D192" s="50" t="s">
        <v>154</v>
      </c>
      <c r="E192" s="51">
        <v>8.0039999999999996</v>
      </c>
      <c r="F192" s="52">
        <f>E192*E191</f>
        <v>0</v>
      </c>
    </row>
    <row r="193" spans="1:10" s="26" customFormat="1" ht="30" hidden="1" x14ac:dyDescent="0.2">
      <c r="A193" s="47" t="s">
        <v>263</v>
      </c>
      <c r="B193" s="48" t="s">
        <v>264</v>
      </c>
      <c r="C193" s="49" t="s">
        <v>45</v>
      </c>
      <c r="D193" s="50" t="s">
        <v>159</v>
      </c>
      <c r="E193" s="51">
        <v>0.20899999999999999</v>
      </c>
      <c r="F193" s="52">
        <f>E193*E191</f>
        <v>0</v>
      </c>
    </row>
    <row r="194" spans="1:10" s="26" customFormat="1" ht="15" hidden="1" x14ac:dyDescent="0.2">
      <c r="A194" s="47" t="s">
        <v>265</v>
      </c>
      <c r="B194" s="48" t="s">
        <v>266</v>
      </c>
      <c r="C194" s="49" t="s">
        <v>267</v>
      </c>
      <c r="D194" s="50" t="s">
        <v>159</v>
      </c>
      <c r="E194" s="51">
        <v>3.2</v>
      </c>
      <c r="F194" s="52">
        <f>E194*E191</f>
        <v>0</v>
      </c>
    </row>
    <row r="195" spans="1:10" s="46" customFormat="1" ht="28.5" hidden="1" customHeight="1" x14ac:dyDescent="0.25">
      <c r="A195" s="44">
        <v>20</v>
      </c>
      <c r="B195" s="44" t="s">
        <v>268</v>
      </c>
      <c r="C195" s="45" t="s">
        <v>269</v>
      </c>
      <c r="D195" s="44" t="s">
        <v>270</v>
      </c>
      <c r="E195" s="139">
        <v>0</v>
      </c>
      <c r="F195" s="140"/>
    </row>
    <row r="196" spans="1:10" s="26" customFormat="1" ht="15" hidden="1" x14ac:dyDescent="0.2">
      <c r="A196" s="47" t="s">
        <v>271</v>
      </c>
      <c r="B196" s="48" t="s">
        <v>88</v>
      </c>
      <c r="C196" s="49" t="s">
        <v>17</v>
      </c>
      <c r="D196" s="50" t="s">
        <v>15</v>
      </c>
      <c r="E196" s="51">
        <v>32.659999999999997</v>
      </c>
      <c r="F196" s="52">
        <f>+E196*E195</f>
        <v>0</v>
      </c>
    </row>
    <row r="197" spans="1:10" s="26" customFormat="1" ht="15" hidden="1" x14ac:dyDescent="0.2">
      <c r="A197" s="47" t="s">
        <v>272</v>
      </c>
      <c r="B197" s="48" t="s">
        <v>273</v>
      </c>
      <c r="C197" s="49" t="s">
        <v>274</v>
      </c>
      <c r="D197" s="50" t="s">
        <v>20</v>
      </c>
      <c r="E197" s="51">
        <v>16.329999999999998</v>
      </c>
      <c r="F197" s="52">
        <f>+E197*E195</f>
        <v>0</v>
      </c>
    </row>
    <row r="198" spans="1:10" s="26" customFormat="1" ht="21" hidden="1" customHeight="1" x14ac:dyDescent="0.2">
      <c r="A198" s="47" t="s">
        <v>275</v>
      </c>
      <c r="B198" s="48" t="s">
        <v>276</v>
      </c>
      <c r="C198" s="49" t="s">
        <v>277</v>
      </c>
      <c r="D198" s="50" t="s">
        <v>103</v>
      </c>
      <c r="E198" s="51">
        <v>0.96899999999999997</v>
      </c>
      <c r="F198" s="52">
        <f>+E198*E195</f>
        <v>0</v>
      </c>
    </row>
    <row r="199" spans="1:10" ht="15.75" hidden="1" x14ac:dyDescent="0.2">
      <c r="A199" s="143" t="s">
        <v>278</v>
      </c>
      <c r="B199" s="144"/>
      <c r="C199" s="144"/>
      <c r="D199" s="144"/>
      <c r="E199" s="144"/>
      <c r="F199" s="144"/>
    </row>
    <row r="200" spans="1:10" ht="28.5" hidden="1" x14ac:dyDescent="0.2">
      <c r="A200" s="44">
        <v>3</v>
      </c>
      <c r="B200" s="44" t="s">
        <v>144</v>
      </c>
      <c r="C200" s="45" t="s">
        <v>145</v>
      </c>
      <c r="D200" s="44" t="s">
        <v>49</v>
      </c>
      <c r="E200" s="139">
        <v>0</v>
      </c>
      <c r="F200" s="140"/>
      <c r="H200" s="14">
        <f>+I608</f>
        <v>0</v>
      </c>
    </row>
    <row r="201" spans="1:10" ht="15" hidden="1" x14ac:dyDescent="0.2">
      <c r="A201" s="47" t="s">
        <v>38</v>
      </c>
      <c r="B201" s="48"/>
      <c r="C201" s="49" t="s">
        <v>14</v>
      </c>
      <c r="D201" s="50" t="s">
        <v>15</v>
      </c>
      <c r="E201" s="51">
        <v>14.4</v>
      </c>
      <c r="F201" s="52">
        <f>E201*E200</f>
        <v>0</v>
      </c>
    </row>
    <row r="202" spans="1:10" ht="19.5" hidden="1" customHeight="1" x14ac:dyDescent="0.2">
      <c r="A202" s="47" t="s">
        <v>39</v>
      </c>
      <c r="B202" s="48"/>
      <c r="C202" s="49" t="s">
        <v>17</v>
      </c>
      <c r="D202" s="50" t="s">
        <v>15</v>
      </c>
      <c r="E202" s="51">
        <v>14.3</v>
      </c>
      <c r="F202" s="52">
        <f>E202*E200</f>
        <v>0</v>
      </c>
    </row>
    <row r="203" spans="1:10" ht="15" hidden="1" x14ac:dyDescent="0.2">
      <c r="A203" s="47" t="s">
        <v>41</v>
      </c>
      <c r="B203" s="48"/>
      <c r="C203" s="49" t="s">
        <v>40</v>
      </c>
      <c r="D203" s="50" t="s">
        <v>20</v>
      </c>
      <c r="E203" s="51">
        <v>1.55</v>
      </c>
      <c r="F203" s="52">
        <f>E203*E200</f>
        <v>0</v>
      </c>
    </row>
    <row r="204" spans="1:10" ht="19.5" hidden="1" customHeight="1" x14ac:dyDescent="0.2">
      <c r="A204" s="47" t="s">
        <v>91</v>
      </c>
      <c r="B204" s="48"/>
      <c r="C204" s="49" t="s">
        <v>90</v>
      </c>
      <c r="D204" s="50" t="s">
        <v>20</v>
      </c>
      <c r="E204" s="51">
        <v>4.76</v>
      </c>
      <c r="F204" s="52">
        <f>E204*E200</f>
        <v>0</v>
      </c>
    </row>
    <row r="205" spans="1:10" ht="30" hidden="1" x14ac:dyDescent="0.2">
      <c r="A205" s="47" t="s">
        <v>94</v>
      </c>
      <c r="B205" s="50"/>
      <c r="C205" s="49" t="s">
        <v>146</v>
      </c>
      <c r="D205" s="50" t="s">
        <v>20</v>
      </c>
      <c r="E205" s="51">
        <v>7.08</v>
      </c>
      <c r="F205" s="52">
        <f>E205*E200</f>
        <v>0</v>
      </c>
    </row>
    <row r="206" spans="1:10" ht="15" hidden="1" x14ac:dyDescent="0.2">
      <c r="A206" s="47" t="s">
        <v>96</v>
      </c>
      <c r="B206" s="48"/>
      <c r="C206" s="49" t="s">
        <v>122</v>
      </c>
      <c r="D206" s="50" t="s">
        <v>20</v>
      </c>
      <c r="E206" s="51">
        <v>0.91</v>
      </c>
      <c r="F206" s="52">
        <f>E206*E200</f>
        <v>0</v>
      </c>
    </row>
    <row r="207" spans="1:10" ht="19.5" hidden="1" customHeight="1" x14ac:dyDescent="0.2">
      <c r="A207" s="47" t="s">
        <v>65</v>
      </c>
      <c r="B207" s="48"/>
      <c r="C207" s="49" t="s">
        <v>131</v>
      </c>
      <c r="D207" s="50" t="s">
        <v>62</v>
      </c>
      <c r="E207" s="51">
        <v>7</v>
      </c>
      <c r="F207" s="52">
        <f>E207*E200</f>
        <v>0</v>
      </c>
    </row>
    <row r="208" spans="1:10" ht="19.5" hidden="1" customHeight="1" x14ac:dyDescent="0.2">
      <c r="A208" s="47" t="s">
        <v>67</v>
      </c>
      <c r="B208" s="48"/>
      <c r="C208" s="49" t="s">
        <v>147</v>
      </c>
      <c r="D208" s="50" t="s">
        <v>62</v>
      </c>
      <c r="E208" s="51">
        <v>122</v>
      </c>
      <c r="F208" s="52">
        <f>E208*E200</f>
        <v>0</v>
      </c>
      <c r="I208" s="61"/>
      <c r="J208" s="61"/>
    </row>
    <row r="209" spans="1:7" s="65" customFormat="1" ht="25.5" hidden="1" x14ac:dyDescent="0.25">
      <c r="A209" s="62" t="s">
        <v>26</v>
      </c>
      <c r="B209" s="63"/>
      <c r="C209" s="63" t="s">
        <v>148</v>
      </c>
      <c r="D209" s="64" t="s">
        <v>29</v>
      </c>
      <c r="E209" s="148">
        <v>0</v>
      </c>
      <c r="F209" s="148"/>
    </row>
    <row r="210" spans="1:7" ht="21" hidden="1" customHeight="1" x14ac:dyDescent="0.2">
      <c r="A210" s="62" t="s">
        <v>13</v>
      </c>
      <c r="B210" s="66"/>
      <c r="C210" s="67" t="s">
        <v>14</v>
      </c>
      <c r="D210" s="68" t="s">
        <v>15</v>
      </c>
      <c r="E210" s="69">
        <v>57.76</v>
      </c>
      <c r="F210" s="69">
        <f>E210*E209</f>
        <v>0</v>
      </c>
    </row>
    <row r="211" spans="1:7" ht="21" hidden="1" customHeight="1" x14ac:dyDescent="0.2">
      <c r="A211" s="62" t="s">
        <v>16</v>
      </c>
      <c r="B211" s="66"/>
      <c r="C211" s="67" t="s">
        <v>17</v>
      </c>
      <c r="D211" s="68" t="s">
        <v>15</v>
      </c>
      <c r="E211" s="69">
        <v>15.7</v>
      </c>
      <c r="F211" s="69">
        <f>E209*E211</f>
        <v>0</v>
      </c>
    </row>
    <row r="212" spans="1:7" ht="27.75" hidden="1" customHeight="1" x14ac:dyDescent="0.2">
      <c r="A212" s="62" t="s">
        <v>18</v>
      </c>
      <c r="B212" s="66"/>
      <c r="C212" s="67" t="s">
        <v>44</v>
      </c>
      <c r="D212" s="68" t="s">
        <v>20</v>
      </c>
      <c r="E212" s="69">
        <v>47.1</v>
      </c>
      <c r="F212" s="69">
        <f>E209*E212</f>
        <v>0</v>
      </c>
    </row>
    <row r="213" spans="1:7" ht="33" hidden="1" customHeight="1" x14ac:dyDescent="0.2">
      <c r="A213" s="62" t="s">
        <v>21</v>
      </c>
      <c r="B213" s="66"/>
      <c r="C213" s="67" t="s">
        <v>149</v>
      </c>
      <c r="D213" s="68" t="s">
        <v>20</v>
      </c>
      <c r="E213" s="69">
        <v>15.7</v>
      </c>
      <c r="F213" s="69">
        <f>E209*E213</f>
        <v>0</v>
      </c>
    </row>
    <row r="214" spans="1:7" s="46" customFormat="1" ht="45" hidden="1" customHeight="1" x14ac:dyDescent="0.25">
      <c r="A214" s="44">
        <v>21</v>
      </c>
      <c r="B214" s="44" t="s">
        <v>150</v>
      </c>
      <c r="C214" s="45" t="s">
        <v>151</v>
      </c>
      <c r="D214" s="44" t="s">
        <v>29</v>
      </c>
      <c r="E214" s="146">
        <v>0</v>
      </c>
      <c r="F214" s="147"/>
      <c r="G214" s="46">
        <f>132+204+129+263+111+108+18.58+48.8+34.2+40.05+42+3.36+41.6+23.25+28.6+13.19+12.73+14+20.8+9+9.4+7.1+12.3+39.9</f>
        <v>1365.8599999999997</v>
      </c>
    </row>
    <row r="215" spans="1:7" s="26" customFormat="1" ht="15" hidden="1" x14ac:dyDescent="0.2">
      <c r="A215" s="47" t="s">
        <v>279</v>
      </c>
      <c r="B215" s="48" t="s">
        <v>153</v>
      </c>
      <c r="C215" s="49" t="s">
        <v>14</v>
      </c>
      <c r="D215" s="50" t="s">
        <v>154</v>
      </c>
      <c r="E215" s="51">
        <v>41.6</v>
      </c>
      <c r="F215" s="52">
        <f>+E215*$E$214</f>
        <v>0</v>
      </c>
    </row>
    <row r="216" spans="1:7" s="26" customFormat="1" ht="15" hidden="1" x14ac:dyDescent="0.2">
      <c r="A216" s="47" t="s">
        <v>280</v>
      </c>
      <c r="B216" s="48" t="s">
        <v>156</v>
      </c>
      <c r="C216" s="49" t="s">
        <v>17</v>
      </c>
      <c r="D216" s="50" t="s">
        <v>154</v>
      </c>
      <c r="E216" s="51">
        <v>19.690000000000001</v>
      </c>
      <c r="F216" s="52">
        <f t="shared" ref="F216:F224" si="5">+E216*$E$214</f>
        <v>0</v>
      </c>
    </row>
    <row r="217" spans="1:7" s="26" customFormat="1" ht="15" hidden="1" x14ac:dyDescent="0.2">
      <c r="A217" s="47" t="s">
        <v>281</v>
      </c>
      <c r="B217" s="48" t="s">
        <v>158</v>
      </c>
      <c r="C217" s="49" t="s">
        <v>40</v>
      </c>
      <c r="D217" s="50" t="s">
        <v>159</v>
      </c>
      <c r="E217" s="51">
        <v>2.3199999999999998</v>
      </c>
      <c r="F217" s="52">
        <f t="shared" si="5"/>
        <v>0</v>
      </c>
    </row>
    <row r="218" spans="1:7" s="26" customFormat="1" ht="15" hidden="1" x14ac:dyDescent="0.2">
      <c r="A218" s="47" t="s">
        <v>282</v>
      </c>
      <c r="B218" s="48" t="s">
        <v>161</v>
      </c>
      <c r="C218" s="49" t="s">
        <v>90</v>
      </c>
      <c r="D218" s="50" t="s">
        <v>159</v>
      </c>
      <c r="E218" s="51">
        <v>5.92</v>
      </c>
      <c r="F218" s="52">
        <f t="shared" si="5"/>
        <v>0</v>
      </c>
    </row>
    <row r="219" spans="1:7" s="26" customFormat="1" ht="15" hidden="1" x14ac:dyDescent="0.2">
      <c r="A219" s="47" t="s">
        <v>283</v>
      </c>
      <c r="B219" s="48" t="s">
        <v>163</v>
      </c>
      <c r="C219" s="49" t="s">
        <v>122</v>
      </c>
      <c r="D219" s="50" t="s">
        <v>159</v>
      </c>
      <c r="E219" s="51">
        <v>1.43</v>
      </c>
      <c r="F219" s="52">
        <f t="shared" si="5"/>
        <v>0</v>
      </c>
    </row>
    <row r="220" spans="1:7" s="26" customFormat="1" ht="15" hidden="1" x14ac:dyDescent="0.2">
      <c r="A220" s="47" t="s">
        <v>284</v>
      </c>
      <c r="B220" s="48" t="s">
        <v>165</v>
      </c>
      <c r="C220" s="49" t="s">
        <v>166</v>
      </c>
      <c r="D220" s="50" t="s">
        <v>159</v>
      </c>
      <c r="E220" s="51">
        <v>4.09</v>
      </c>
      <c r="F220" s="52">
        <f t="shared" si="5"/>
        <v>0</v>
      </c>
    </row>
    <row r="221" spans="1:7" s="26" customFormat="1" ht="15" hidden="1" x14ac:dyDescent="0.2">
      <c r="A221" s="47" t="s">
        <v>285</v>
      </c>
      <c r="B221" s="48" t="s">
        <v>168</v>
      </c>
      <c r="C221" s="49" t="s">
        <v>169</v>
      </c>
      <c r="D221" s="50" t="s">
        <v>159</v>
      </c>
      <c r="E221" s="51">
        <v>0.92</v>
      </c>
      <c r="F221" s="52">
        <f t="shared" si="5"/>
        <v>0</v>
      </c>
    </row>
    <row r="222" spans="1:7" s="26" customFormat="1" ht="15" hidden="1" x14ac:dyDescent="0.2">
      <c r="A222" s="47" t="s">
        <v>286</v>
      </c>
      <c r="B222" s="48" t="s">
        <v>171</v>
      </c>
      <c r="C222" s="49" t="s">
        <v>172</v>
      </c>
      <c r="D222" s="50" t="s">
        <v>159</v>
      </c>
      <c r="E222" s="51">
        <v>5.01</v>
      </c>
      <c r="F222" s="52">
        <f t="shared" si="5"/>
        <v>0</v>
      </c>
    </row>
    <row r="223" spans="1:7" s="26" customFormat="1" ht="15" hidden="1" x14ac:dyDescent="0.2">
      <c r="A223" s="47" t="s">
        <v>287</v>
      </c>
      <c r="B223" s="48" t="s">
        <v>174</v>
      </c>
      <c r="C223" s="49" t="s">
        <v>131</v>
      </c>
      <c r="D223" s="50" t="s">
        <v>62</v>
      </c>
      <c r="E223" s="51">
        <v>10.5</v>
      </c>
      <c r="F223" s="52">
        <f t="shared" si="5"/>
        <v>0</v>
      </c>
    </row>
    <row r="224" spans="1:7" s="26" customFormat="1" ht="15" hidden="1" x14ac:dyDescent="0.2">
      <c r="A224" s="47" t="s">
        <v>288</v>
      </c>
      <c r="B224" s="48" t="s">
        <v>176</v>
      </c>
      <c r="C224" s="49" t="s">
        <v>177</v>
      </c>
      <c r="D224" s="50" t="s">
        <v>62</v>
      </c>
      <c r="E224" s="51">
        <v>152</v>
      </c>
      <c r="F224" s="52">
        <f t="shared" si="5"/>
        <v>0</v>
      </c>
    </row>
    <row r="225" spans="1:8" s="46" customFormat="1" ht="57" hidden="1" x14ac:dyDescent="0.25">
      <c r="A225" s="47" t="s">
        <v>289</v>
      </c>
      <c r="B225" s="44" t="s">
        <v>178</v>
      </c>
      <c r="C225" s="45" t="s">
        <v>179</v>
      </c>
      <c r="D225" s="44" t="s">
        <v>29</v>
      </c>
      <c r="E225" s="146">
        <v>0</v>
      </c>
      <c r="F225" s="147"/>
    </row>
    <row r="226" spans="1:8" s="26" customFormat="1" ht="15" hidden="1" x14ac:dyDescent="0.2">
      <c r="A226" s="47" t="s">
        <v>290</v>
      </c>
      <c r="B226" s="48" t="s">
        <v>156</v>
      </c>
      <c r="C226" s="49" t="s">
        <v>17</v>
      </c>
      <c r="D226" s="50" t="s">
        <v>154</v>
      </c>
      <c r="E226" s="51">
        <f>0.55*13</f>
        <v>7.15</v>
      </c>
      <c r="F226" s="52">
        <f>+E226*E225</f>
        <v>0</v>
      </c>
    </row>
    <row r="227" spans="1:8" s="26" customFormat="1" ht="15" hidden="1" x14ac:dyDescent="0.2">
      <c r="A227" s="47" t="s">
        <v>291</v>
      </c>
      <c r="B227" s="48" t="s">
        <v>165</v>
      </c>
      <c r="C227" s="49" t="s">
        <v>166</v>
      </c>
      <c r="D227" s="50" t="s">
        <v>159</v>
      </c>
      <c r="E227" s="51">
        <f>0.25*13</f>
        <v>3.25</v>
      </c>
      <c r="F227" s="52">
        <f>+E227*E225</f>
        <v>0</v>
      </c>
    </row>
    <row r="228" spans="1:8" s="26" customFormat="1" ht="15" hidden="1" x14ac:dyDescent="0.2">
      <c r="A228" s="47" t="s">
        <v>292</v>
      </c>
      <c r="B228" s="48" t="s">
        <v>171</v>
      </c>
      <c r="C228" s="49" t="s">
        <v>172</v>
      </c>
      <c r="D228" s="50" t="s">
        <v>159</v>
      </c>
      <c r="E228" s="51">
        <f>0.3*13</f>
        <v>3.9</v>
      </c>
      <c r="F228" s="52">
        <f>+E228*E225</f>
        <v>0</v>
      </c>
    </row>
    <row r="229" spans="1:8" s="26" customFormat="1" ht="15" hidden="1" x14ac:dyDescent="0.2">
      <c r="A229" s="47" t="s">
        <v>293</v>
      </c>
      <c r="B229" s="48" t="s">
        <v>176</v>
      </c>
      <c r="C229" s="49" t="s">
        <v>177</v>
      </c>
      <c r="D229" s="50" t="s">
        <v>62</v>
      </c>
      <c r="E229" s="51">
        <f>12.667*13</f>
        <v>164.67099999999999</v>
      </c>
      <c r="F229" s="52">
        <f>+E229*E225</f>
        <v>0</v>
      </c>
    </row>
    <row r="230" spans="1:8" s="46" customFormat="1" ht="45" hidden="1" customHeight="1" x14ac:dyDescent="0.25">
      <c r="A230" s="44">
        <v>22</v>
      </c>
      <c r="B230" s="44" t="s">
        <v>184</v>
      </c>
      <c r="C230" s="45" t="s">
        <v>185</v>
      </c>
      <c r="D230" s="44" t="s">
        <v>49</v>
      </c>
      <c r="E230" s="139">
        <v>0</v>
      </c>
      <c r="F230" s="140"/>
    </row>
    <row r="231" spans="1:8" s="26" customFormat="1" ht="15" hidden="1" x14ac:dyDescent="0.2">
      <c r="A231" s="47" t="s">
        <v>294</v>
      </c>
      <c r="B231" s="48" t="s">
        <v>153</v>
      </c>
      <c r="C231" s="49" t="s">
        <v>14</v>
      </c>
      <c r="D231" s="50" t="s">
        <v>15</v>
      </c>
      <c r="E231" s="51">
        <v>21.6</v>
      </c>
      <c r="F231" s="52">
        <f>+E231*$E$230</f>
        <v>0</v>
      </c>
    </row>
    <row r="232" spans="1:8" s="26" customFormat="1" ht="15" hidden="1" x14ac:dyDescent="0.2">
      <c r="A232" s="47" t="s">
        <v>295</v>
      </c>
      <c r="B232" s="48" t="s">
        <v>156</v>
      </c>
      <c r="C232" s="49" t="s">
        <v>17</v>
      </c>
      <c r="D232" s="50" t="s">
        <v>15</v>
      </c>
      <c r="E232" s="51">
        <v>19.72</v>
      </c>
      <c r="F232" s="52">
        <f t="shared" ref="F232:F239" si="6">+E232*$E$230</f>
        <v>0</v>
      </c>
    </row>
    <row r="233" spans="1:8" s="26" customFormat="1" ht="15" hidden="1" x14ac:dyDescent="0.2">
      <c r="A233" s="47" t="s">
        <v>296</v>
      </c>
      <c r="B233" s="48" t="s">
        <v>158</v>
      </c>
      <c r="C233" s="49" t="s">
        <v>40</v>
      </c>
      <c r="D233" s="50" t="s">
        <v>20</v>
      </c>
      <c r="E233" s="51">
        <v>1.79</v>
      </c>
      <c r="F233" s="52">
        <f t="shared" si="6"/>
        <v>0</v>
      </c>
    </row>
    <row r="234" spans="1:8" s="26" customFormat="1" ht="15" hidden="1" x14ac:dyDescent="0.2">
      <c r="A234" s="47" t="s">
        <v>297</v>
      </c>
      <c r="B234" s="48" t="s">
        <v>161</v>
      </c>
      <c r="C234" s="49" t="s">
        <v>90</v>
      </c>
      <c r="D234" s="50" t="s">
        <v>20</v>
      </c>
      <c r="E234" s="51">
        <v>2.46</v>
      </c>
      <c r="F234" s="52">
        <f t="shared" si="6"/>
        <v>0</v>
      </c>
    </row>
    <row r="235" spans="1:8" s="26" customFormat="1" ht="30" hidden="1" x14ac:dyDescent="0.2">
      <c r="A235" s="47" t="s">
        <v>298</v>
      </c>
      <c r="B235" s="47" t="s">
        <v>191</v>
      </c>
      <c r="C235" s="49" t="s">
        <v>42</v>
      </c>
      <c r="D235" s="50" t="s">
        <v>20</v>
      </c>
      <c r="E235" s="51">
        <v>2.35</v>
      </c>
      <c r="F235" s="52">
        <f t="shared" si="6"/>
        <v>0</v>
      </c>
    </row>
    <row r="236" spans="1:8" s="26" customFormat="1" ht="30" hidden="1" x14ac:dyDescent="0.2">
      <c r="A236" s="47" t="s">
        <v>299</v>
      </c>
      <c r="B236" s="48" t="s">
        <v>168</v>
      </c>
      <c r="C236" s="49" t="s">
        <v>146</v>
      </c>
      <c r="D236" s="50" t="s">
        <v>20</v>
      </c>
      <c r="E236" s="51">
        <v>12.21</v>
      </c>
      <c r="F236" s="52">
        <f t="shared" si="6"/>
        <v>0</v>
      </c>
    </row>
    <row r="237" spans="1:8" s="26" customFormat="1" ht="15" hidden="1" x14ac:dyDescent="0.2">
      <c r="A237" s="47" t="s">
        <v>300</v>
      </c>
      <c r="B237" s="48" t="s">
        <v>163</v>
      </c>
      <c r="C237" s="49" t="s">
        <v>122</v>
      </c>
      <c r="D237" s="50" t="s">
        <v>20</v>
      </c>
      <c r="E237" s="51">
        <v>0.91</v>
      </c>
      <c r="F237" s="52">
        <f t="shared" si="6"/>
        <v>0</v>
      </c>
    </row>
    <row r="238" spans="1:8" s="26" customFormat="1" ht="15" hidden="1" x14ac:dyDescent="0.2">
      <c r="A238" s="47" t="s">
        <v>301</v>
      </c>
      <c r="B238" s="48" t="s">
        <v>174</v>
      </c>
      <c r="C238" s="49" t="s">
        <v>131</v>
      </c>
      <c r="D238" s="50" t="s">
        <v>62</v>
      </c>
      <c r="E238" s="51">
        <v>7</v>
      </c>
      <c r="F238" s="52">
        <f t="shared" si="6"/>
        <v>0</v>
      </c>
    </row>
    <row r="239" spans="1:8" s="26" customFormat="1" ht="15" hidden="1" x14ac:dyDescent="0.2">
      <c r="A239" s="47" t="s">
        <v>302</v>
      </c>
      <c r="B239" s="48">
        <v>23080</v>
      </c>
      <c r="C239" s="49" t="s">
        <v>196</v>
      </c>
      <c r="D239" s="50" t="s">
        <v>62</v>
      </c>
      <c r="E239" s="51">
        <v>126</v>
      </c>
      <c r="F239" s="52">
        <f t="shared" si="6"/>
        <v>0</v>
      </c>
      <c r="H239" s="53"/>
    </row>
    <row r="240" spans="1:8" s="46" customFormat="1" ht="45" hidden="1" customHeight="1" x14ac:dyDescent="0.25">
      <c r="A240" s="44">
        <v>23</v>
      </c>
      <c r="B240" s="44" t="s">
        <v>197</v>
      </c>
      <c r="C240" s="45" t="s">
        <v>303</v>
      </c>
      <c r="D240" s="44" t="s">
        <v>29</v>
      </c>
      <c r="E240" s="146">
        <f>E214</f>
        <v>0</v>
      </c>
      <c r="F240" s="147"/>
    </row>
    <row r="241" spans="1:8" s="26" customFormat="1" ht="15" hidden="1" x14ac:dyDescent="0.2">
      <c r="A241" s="47" t="s">
        <v>304</v>
      </c>
      <c r="B241" s="48" t="s">
        <v>153</v>
      </c>
      <c r="C241" s="49" t="s">
        <v>14</v>
      </c>
      <c r="D241" s="50" t="s">
        <v>154</v>
      </c>
      <c r="E241" s="51">
        <v>302</v>
      </c>
      <c r="F241" s="52">
        <f>+E241*$E$240</f>
        <v>0</v>
      </c>
      <c r="H241" s="53"/>
    </row>
    <row r="242" spans="1:8" s="26" customFormat="1" ht="15" hidden="1" x14ac:dyDescent="0.2">
      <c r="A242" s="47" t="s">
        <v>305</v>
      </c>
      <c r="B242" s="48" t="s">
        <v>156</v>
      </c>
      <c r="C242" s="49" t="s">
        <v>17</v>
      </c>
      <c r="D242" s="50" t="s">
        <v>154</v>
      </c>
      <c r="E242" s="51">
        <v>48.23</v>
      </c>
      <c r="F242" s="52">
        <f>E242*$E$240</f>
        <v>0</v>
      </c>
      <c r="H242" s="53"/>
    </row>
    <row r="243" spans="1:8" s="26" customFormat="1" ht="15" hidden="1" x14ac:dyDescent="0.2">
      <c r="A243" s="47" t="s">
        <v>306</v>
      </c>
      <c r="B243" s="48" t="s">
        <v>161</v>
      </c>
      <c r="C243" s="49" t="s">
        <v>90</v>
      </c>
      <c r="D243" s="50" t="s">
        <v>159</v>
      </c>
      <c r="E243" s="51">
        <v>2.88</v>
      </c>
      <c r="F243" s="52">
        <f>E243*$E$240</f>
        <v>0</v>
      </c>
      <c r="H243" s="53"/>
    </row>
    <row r="244" spans="1:8" s="26" customFormat="1" ht="15" hidden="1" x14ac:dyDescent="0.2">
      <c r="A244" s="47" t="s">
        <v>307</v>
      </c>
      <c r="B244" s="48" t="s">
        <v>203</v>
      </c>
      <c r="C244" s="49" t="s">
        <v>204</v>
      </c>
      <c r="D244" s="50" t="s">
        <v>159</v>
      </c>
      <c r="E244" s="51">
        <v>18.71</v>
      </c>
      <c r="F244" s="52">
        <f t="shared" ref="F244:F255" si="7">+E244*$E$240</f>
        <v>0</v>
      </c>
      <c r="H244" s="53"/>
    </row>
    <row r="245" spans="1:8" s="26" customFormat="1" ht="45" hidden="1" x14ac:dyDescent="0.2">
      <c r="A245" s="47" t="s">
        <v>308</v>
      </c>
      <c r="B245" s="48" t="s">
        <v>206</v>
      </c>
      <c r="C245" s="49" t="s">
        <v>207</v>
      </c>
      <c r="D245" s="50" t="s">
        <v>159</v>
      </c>
      <c r="E245" s="51">
        <v>1.1399999999999999</v>
      </c>
      <c r="F245" s="52">
        <f t="shared" si="7"/>
        <v>0</v>
      </c>
      <c r="H245" s="53"/>
    </row>
    <row r="246" spans="1:8" s="26" customFormat="1" ht="15" hidden="1" x14ac:dyDescent="0.2">
      <c r="A246" s="47" t="s">
        <v>309</v>
      </c>
      <c r="B246" s="48" t="s">
        <v>209</v>
      </c>
      <c r="C246" s="49" t="s">
        <v>210</v>
      </c>
      <c r="D246" s="50" t="s">
        <v>159</v>
      </c>
      <c r="E246" s="51">
        <v>6.25</v>
      </c>
      <c r="F246" s="52">
        <f t="shared" si="7"/>
        <v>0</v>
      </c>
      <c r="H246" s="53"/>
    </row>
    <row r="247" spans="1:8" s="26" customFormat="1" ht="15" hidden="1" x14ac:dyDescent="0.2">
      <c r="A247" s="47" t="s">
        <v>310</v>
      </c>
      <c r="B247" s="48" t="s">
        <v>163</v>
      </c>
      <c r="C247" s="49" t="s">
        <v>122</v>
      </c>
      <c r="D247" s="50" t="s">
        <v>159</v>
      </c>
      <c r="E247" s="51">
        <v>22.3</v>
      </c>
      <c r="F247" s="52">
        <f t="shared" si="7"/>
        <v>0</v>
      </c>
      <c r="H247" s="53"/>
    </row>
    <row r="248" spans="1:8" s="26" customFormat="1" ht="15" hidden="1" x14ac:dyDescent="0.2">
      <c r="A248" s="47" t="s">
        <v>311</v>
      </c>
      <c r="B248" s="48" t="s">
        <v>213</v>
      </c>
      <c r="C248" s="49" t="s">
        <v>214</v>
      </c>
      <c r="D248" s="50" t="s">
        <v>159</v>
      </c>
      <c r="E248" s="51">
        <v>18.71</v>
      </c>
      <c r="F248" s="52">
        <f t="shared" si="7"/>
        <v>0</v>
      </c>
      <c r="H248" s="53"/>
    </row>
    <row r="249" spans="1:8" s="26" customFormat="1" ht="15" hidden="1" x14ac:dyDescent="0.2">
      <c r="A249" s="47" t="s">
        <v>312</v>
      </c>
      <c r="B249" s="48" t="s">
        <v>216</v>
      </c>
      <c r="C249" s="49" t="s">
        <v>217</v>
      </c>
      <c r="D249" s="50" t="s">
        <v>62</v>
      </c>
      <c r="E249" s="51">
        <v>204</v>
      </c>
      <c r="F249" s="52">
        <f t="shared" si="7"/>
        <v>0</v>
      </c>
      <c r="H249" s="53"/>
    </row>
    <row r="250" spans="1:8" s="26" customFormat="1" ht="15" hidden="1" x14ac:dyDescent="0.2">
      <c r="A250" s="47" t="s">
        <v>313</v>
      </c>
      <c r="B250" s="48" t="s">
        <v>219</v>
      </c>
      <c r="C250" s="49" t="s">
        <v>131</v>
      </c>
      <c r="D250" s="50" t="s">
        <v>62</v>
      </c>
      <c r="E250" s="51">
        <v>178</v>
      </c>
      <c r="F250" s="52">
        <f t="shared" si="7"/>
        <v>0</v>
      </c>
      <c r="H250" s="53"/>
    </row>
    <row r="251" spans="1:8" s="26" customFormat="1" ht="30" hidden="1" x14ac:dyDescent="0.2">
      <c r="A251" s="47" t="s">
        <v>314</v>
      </c>
      <c r="B251" s="48" t="s">
        <v>221</v>
      </c>
      <c r="C251" s="49" t="s">
        <v>222</v>
      </c>
      <c r="D251" s="50" t="s">
        <v>107</v>
      </c>
      <c r="E251" s="51">
        <v>7.58</v>
      </c>
      <c r="F251" s="52">
        <f t="shared" si="7"/>
        <v>0</v>
      </c>
      <c r="H251" s="53"/>
    </row>
    <row r="252" spans="1:8" s="26" customFormat="1" ht="15" hidden="1" x14ac:dyDescent="0.2">
      <c r="A252" s="47" t="s">
        <v>315</v>
      </c>
      <c r="B252" s="48" t="s">
        <v>224</v>
      </c>
      <c r="C252" s="49" t="s">
        <v>225</v>
      </c>
      <c r="D252" s="50" t="s">
        <v>25</v>
      </c>
      <c r="E252" s="51">
        <v>0.13</v>
      </c>
      <c r="F252" s="52">
        <f t="shared" si="7"/>
        <v>0</v>
      </c>
      <c r="H252" s="53"/>
    </row>
    <row r="253" spans="1:8" s="26" customFormat="1" ht="45" hidden="1" x14ac:dyDescent="0.2">
      <c r="A253" s="47" t="s">
        <v>316</v>
      </c>
      <c r="B253" s="48" t="s">
        <v>227</v>
      </c>
      <c r="C253" s="49" t="s">
        <v>228</v>
      </c>
      <c r="D253" s="50" t="s">
        <v>62</v>
      </c>
      <c r="E253" s="51">
        <v>0.19</v>
      </c>
      <c r="F253" s="52">
        <f t="shared" si="7"/>
        <v>0</v>
      </c>
      <c r="H253" s="53"/>
    </row>
    <row r="254" spans="1:8" s="26" customFormat="1" ht="45" hidden="1" x14ac:dyDescent="0.2">
      <c r="A254" s="47" t="s">
        <v>317</v>
      </c>
      <c r="B254" s="48" t="s">
        <v>230</v>
      </c>
      <c r="C254" s="49" t="s">
        <v>231</v>
      </c>
      <c r="D254" s="50" t="s">
        <v>62</v>
      </c>
      <c r="E254" s="51">
        <v>0.24</v>
      </c>
      <c r="F254" s="52">
        <f t="shared" si="7"/>
        <v>0</v>
      </c>
      <c r="H254" s="53"/>
    </row>
    <row r="255" spans="1:8" s="26" customFormat="1" ht="15" hidden="1" x14ac:dyDescent="0.2">
      <c r="A255" s="47" t="s">
        <v>318</v>
      </c>
      <c r="B255" s="48" t="s">
        <v>233</v>
      </c>
      <c r="C255" s="49" t="s">
        <v>234</v>
      </c>
      <c r="D255" s="50" t="s">
        <v>107</v>
      </c>
      <c r="E255" s="51">
        <v>12.2</v>
      </c>
      <c r="F255" s="52">
        <f t="shared" si="7"/>
        <v>0</v>
      </c>
      <c r="H255" s="53"/>
    </row>
    <row r="256" spans="1:8" s="46" customFormat="1" ht="45" hidden="1" customHeight="1" x14ac:dyDescent="0.25">
      <c r="A256" s="44">
        <v>24</v>
      </c>
      <c r="B256" s="44" t="s">
        <v>319</v>
      </c>
      <c r="C256" s="45" t="s">
        <v>320</v>
      </c>
      <c r="D256" s="44" t="s">
        <v>29</v>
      </c>
      <c r="E256" s="146">
        <f>-E240</f>
        <v>0</v>
      </c>
      <c r="F256" s="147"/>
    </row>
    <row r="257" spans="1:8" s="26" customFormat="1" ht="15" hidden="1" x14ac:dyDescent="0.2">
      <c r="A257" s="47" t="s">
        <v>321</v>
      </c>
      <c r="B257" s="48" t="s">
        <v>153</v>
      </c>
      <c r="C257" s="49" t="s">
        <v>14</v>
      </c>
      <c r="D257" s="50" t="s">
        <v>154</v>
      </c>
      <c r="E257" s="51">
        <v>68.899999999999991</v>
      </c>
      <c r="F257" s="52">
        <f>+E257*$E$256</f>
        <v>0</v>
      </c>
      <c r="H257" s="53"/>
    </row>
    <row r="258" spans="1:8" s="26" customFormat="1" ht="15" hidden="1" x14ac:dyDescent="0.2">
      <c r="A258" s="47" t="s">
        <v>322</v>
      </c>
      <c r="B258" s="48" t="s">
        <v>156</v>
      </c>
      <c r="C258" s="49" t="s">
        <v>17</v>
      </c>
      <c r="D258" s="50" t="s">
        <v>154</v>
      </c>
      <c r="E258" s="51">
        <v>17.68</v>
      </c>
      <c r="F258" s="52">
        <f t="shared" ref="F258:F264" si="8">+E258*$E$256</f>
        <v>0</v>
      </c>
      <c r="H258" s="53"/>
    </row>
    <row r="259" spans="1:8" s="26" customFormat="1" ht="15" hidden="1" x14ac:dyDescent="0.2">
      <c r="A259" s="47" t="s">
        <v>323</v>
      </c>
      <c r="B259" s="48" t="s">
        <v>203</v>
      </c>
      <c r="C259" s="49" t="s">
        <v>204</v>
      </c>
      <c r="D259" s="50" t="s">
        <v>159</v>
      </c>
      <c r="E259" s="51">
        <v>15.079999999999998</v>
      </c>
      <c r="F259" s="52">
        <f t="shared" si="8"/>
        <v>0</v>
      </c>
      <c r="H259" s="53"/>
    </row>
    <row r="260" spans="1:8" s="26" customFormat="1" ht="45" hidden="1" x14ac:dyDescent="0.2">
      <c r="A260" s="47" t="s">
        <v>324</v>
      </c>
      <c r="B260" s="48" t="s">
        <v>206</v>
      </c>
      <c r="C260" s="49" t="s">
        <v>207</v>
      </c>
      <c r="D260" s="50" t="s">
        <v>159</v>
      </c>
      <c r="E260" s="51">
        <v>0.65</v>
      </c>
      <c r="F260" s="52">
        <f t="shared" si="8"/>
        <v>0</v>
      </c>
      <c r="H260" s="53"/>
    </row>
    <row r="261" spans="1:8" s="26" customFormat="1" ht="15" hidden="1" x14ac:dyDescent="0.2">
      <c r="A261" s="47" t="s">
        <v>325</v>
      </c>
      <c r="B261" s="48" t="s">
        <v>213</v>
      </c>
      <c r="C261" s="49" t="s">
        <v>214</v>
      </c>
      <c r="D261" s="50" t="s">
        <v>159</v>
      </c>
      <c r="E261" s="51">
        <v>15.079999999999998</v>
      </c>
      <c r="F261" s="52">
        <f t="shared" si="8"/>
        <v>0</v>
      </c>
      <c r="H261" s="53"/>
    </row>
    <row r="262" spans="1:8" s="26" customFormat="1" ht="15" hidden="1" x14ac:dyDescent="0.2">
      <c r="A262" s="47" t="s">
        <v>326</v>
      </c>
      <c r="B262" s="48" t="s">
        <v>216</v>
      </c>
      <c r="C262" s="49" t="s">
        <v>217</v>
      </c>
      <c r="D262" s="50" t="s">
        <v>62</v>
      </c>
      <c r="E262" s="51">
        <v>132.6</v>
      </c>
      <c r="F262" s="52">
        <f t="shared" si="8"/>
        <v>0</v>
      </c>
      <c r="H262" s="53"/>
    </row>
    <row r="263" spans="1:8" s="26" customFormat="1" ht="45" hidden="1" x14ac:dyDescent="0.2">
      <c r="A263" s="47" t="s">
        <v>327</v>
      </c>
      <c r="B263" s="48" t="s">
        <v>227</v>
      </c>
      <c r="C263" s="49" t="s">
        <v>228</v>
      </c>
      <c r="D263" s="50" t="s">
        <v>62</v>
      </c>
      <c r="E263" s="51">
        <v>0.13</v>
      </c>
      <c r="F263" s="52">
        <f t="shared" si="8"/>
        <v>0</v>
      </c>
      <c r="H263" s="53"/>
    </row>
    <row r="264" spans="1:8" s="26" customFormat="1" ht="15" hidden="1" x14ac:dyDescent="0.2">
      <c r="A264" s="47" t="s">
        <v>328</v>
      </c>
      <c r="B264" s="48" t="s">
        <v>233</v>
      </c>
      <c r="C264" s="49" t="s">
        <v>234</v>
      </c>
      <c r="D264" s="50" t="s">
        <v>107</v>
      </c>
      <c r="E264" s="51">
        <v>7.67</v>
      </c>
      <c r="F264" s="52">
        <f t="shared" si="8"/>
        <v>0</v>
      </c>
      <c r="H264" s="53"/>
    </row>
    <row r="265" spans="1:8" s="46" customFormat="1" ht="45" hidden="1" customHeight="1" x14ac:dyDescent="0.25">
      <c r="A265" s="44">
        <v>6</v>
      </c>
      <c r="B265" s="44" t="s">
        <v>245</v>
      </c>
      <c r="C265" s="45" t="s">
        <v>246</v>
      </c>
      <c r="D265" s="44" t="s">
        <v>29</v>
      </c>
      <c r="E265" s="146">
        <v>0</v>
      </c>
      <c r="F265" s="147"/>
    </row>
    <row r="266" spans="1:8" s="26" customFormat="1" ht="15" hidden="1" customHeight="1" x14ac:dyDescent="0.2">
      <c r="A266" s="47" t="s">
        <v>119</v>
      </c>
      <c r="B266" s="48" t="s">
        <v>153</v>
      </c>
      <c r="C266" s="49" t="s">
        <v>14</v>
      </c>
      <c r="D266" s="50" t="s">
        <v>154</v>
      </c>
      <c r="E266" s="51">
        <v>12.43</v>
      </c>
      <c r="F266" s="52">
        <f>E266*E265</f>
        <v>0</v>
      </c>
      <c r="H266" s="53"/>
    </row>
    <row r="267" spans="1:8" s="26" customFormat="1" ht="15" hidden="1" customHeight="1" x14ac:dyDescent="0.2">
      <c r="A267" s="47" t="s">
        <v>120</v>
      </c>
      <c r="B267" s="48" t="s">
        <v>156</v>
      </c>
      <c r="C267" s="49" t="s">
        <v>17</v>
      </c>
      <c r="D267" s="50" t="s">
        <v>154</v>
      </c>
      <c r="E267" s="51">
        <v>0.16</v>
      </c>
      <c r="F267" s="52">
        <f>E267*E265</f>
        <v>0</v>
      </c>
      <c r="H267" s="53"/>
    </row>
    <row r="268" spans="1:8" s="26" customFormat="1" ht="45" hidden="1" customHeight="1" x14ac:dyDescent="0.2">
      <c r="A268" s="47" t="s">
        <v>123</v>
      </c>
      <c r="B268" s="48" t="s">
        <v>206</v>
      </c>
      <c r="C268" s="49" t="s">
        <v>207</v>
      </c>
      <c r="D268" s="50" t="s">
        <v>159</v>
      </c>
      <c r="E268" s="51">
        <v>7.0000000000000007E-2</v>
      </c>
      <c r="F268" s="52">
        <f>E268*E265</f>
        <v>0</v>
      </c>
      <c r="H268" s="53"/>
    </row>
    <row r="269" spans="1:8" s="46" customFormat="1" ht="14.25" hidden="1" x14ac:dyDescent="0.25">
      <c r="A269" s="44">
        <v>25</v>
      </c>
      <c r="B269" s="44" t="s">
        <v>250</v>
      </c>
      <c r="C269" s="45" t="s">
        <v>251</v>
      </c>
      <c r="D269" s="44" t="s">
        <v>252</v>
      </c>
      <c r="E269" s="139">
        <f>+E240*1000*10</f>
        <v>0</v>
      </c>
      <c r="F269" s="140"/>
    </row>
    <row r="270" spans="1:8" s="46" customFormat="1" ht="14.25" hidden="1" x14ac:dyDescent="0.25">
      <c r="A270" s="44">
        <v>26</v>
      </c>
      <c r="B270" s="44"/>
      <c r="C270" s="45" t="s">
        <v>253</v>
      </c>
      <c r="D270" s="44" t="s">
        <v>254</v>
      </c>
      <c r="E270" s="139">
        <f>E240*1000*0.012</f>
        <v>0</v>
      </c>
      <c r="F270" s="140"/>
    </row>
    <row r="271" spans="1:8" s="46" customFormat="1" ht="42.75" hidden="1" x14ac:dyDescent="0.25">
      <c r="A271" s="44">
        <v>9</v>
      </c>
      <c r="B271" s="44" t="s">
        <v>255</v>
      </c>
      <c r="C271" s="45" t="s">
        <v>256</v>
      </c>
      <c r="D271" s="44" t="s">
        <v>25</v>
      </c>
      <c r="E271" s="146">
        <f>+E240*1000*0.0000909</f>
        <v>0</v>
      </c>
      <c r="F271" s="147"/>
    </row>
    <row r="272" spans="1:8" s="46" customFormat="1" ht="14.25" hidden="1" x14ac:dyDescent="0.25">
      <c r="A272" s="44">
        <v>27</v>
      </c>
      <c r="B272" s="44"/>
      <c r="C272" s="45" t="s">
        <v>257</v>
      </c>
      <c r="D272" s="44" t="s">
        <v>258</v>
      </c>
      <c r="E272" s="139">
        <f>E240*1000*0.12</f>
        <v>0</v>
      </c>
      <c r="F272" s="140"/>
    </row>
    <row r="273" spans="1:8" customFormat="1" ht="15.75" hidden="1" customHeight="1" x14ac:dyDescent="0.25">
      <c r="A273" s="118" t="s">
        <v>329</v>
      </c>
      <c r="B273" s="119"/>
      <c r="C273" s="119"/>
      <c r="D273" s="119"/>
      <c r="E273" s="119"/>
      <c r="F273" s="119"/>
    </row>
    <row r="274" spans="1:8" s="46" customFormat="1" ht="44.25" hidden="1" customHeight="1" x14ac:dyDescent="0.25">
      <c r="A274" s="44">
        <v>1</v>
      </c>
      <c r="B274" s="44" t="s">
        <v>184</v>
      </c>
      <c r="C274" s="45" t="s">
        <v>185</v>
      </c>
      <c r="D274" s="44" t="s">
        <v>49</v>
      </c>
      <c r="E274" s="141">
        <v>0</v>
      </c>
      <c r="F274" s="142"/>
    </row>
    <row r="275" spans="1:8" s="26" customFormat="1" ht="26.25" hidden="1" customHeight="1" x14ac:dyDescent="0.2">
      <c r="A275" s="47"/>
      <c r="B275" s="48"/>
      <c r="C275" s="49" t="s">
        <v>14</v>
      </c>
      <c r="D275" s="50" t="s">
        <v>15</v>
      </c>
      <c r="E275" s="51">
        <v>21.6</v>
      </c>
      <c r="F275" s="52">
        <f>+E275*$E$274</f>
        <v>0</v>
      </c>
    </row>
    <row r="276" spans="1:8" s="26" customFormat="1" ht="15" hidden="1" x14ac:dyDescent="0.2">
      <c r="A276" s="47"/>
      <c r="B276" s="48"/>
      <c r="C276" s="49" t="s">
        <v>17</v>
      </c>
      <c r="D276" s="50" t="s">
        <v>15</v>
      </c>
      <c r="E276" s="51">
        <v>19.72</v>
      </c>
      <c r="F276" s="52">
        <f>+E276*$E$274</f>
        <v>0</v>
      </c>
    </row>
    <row r="277" spans="1:8" s="26" customFormat="1" ht="15" hidden="1" x14ac:dyDescent="0.2">
      <c r="A277" s="47"/>
      <c r="B277" s="48"/>
      <c r="C277" s="49" t="s">
        <v>90</v>
      </c>
      <c r="D277" s="50" t="s">
        <v>20</v>
      </c>
      <c r="E277" s="51">
        <v>2.46</v>
      </c>
      <c r="F277" s="52">
        <f>+E277*$E$274</f>
        <v>0</v>
      </c>
    </row>
    <row r="278" spans="1:8" s="26" customFormat="1" ht="26.25" hidden="1" customHeight="1" x14ac:dyDescent="0.2">
      <c r="A278" s="47"/>
      <c r="B278" s="48"/>
      <c r="C278" s="49" t="s">
        <v>196</v>
      </c>
      <c r="D278" s="50" t="s">
        <v>62</v>
      </c>
      <c r="E278" s="51">
        <v>126</v>
      </c>
      <c r="F278" s="52">
        <f>+E278*$E$274</f>
        <v>0</v>
      </c>
    </row>
    <row r="279" spans="1:8" s="46" customFormat="1" ht="37.5" hidden="1" customHeight="1" x14ac:dyDescent="0.25">
      <c r="A279" s="44">
        <v>2</v>
      </c>
      <c r="B279" s="44" t="s">
        <v>330</v>
      </c>
      <c r="C279" s="45" t="s">
        <v>331</v>
      </c>
      <c r="D279" s="44" t="s">
        <v>57</v>
      </c>
      <c r="E279" s="139">
        <v>0</v>
      </c>
      <c r="F279" s="140"/>
    </row>
    <row r="280" spans="1:8" s="26" customFormat="1" ht="26.25" hidden="1" customHeight="1" x14ac:dyDescent="0.2">
      <c r="A280" s="47"/>
      <c r="B280" s="48"/>
      <c r="C280" s="49" t="s">
        <v>14</v>
      </c>
      <c r="D280" s="50" t="s">
        <v>154</v>
      </c>
      <c r="E280" s="51">
        <v>69.8</v>
      </c>
      <c r="F280" s="52">
        <f>+E280*$E$279</f>
        <v>0</v>
      </c>
    </row>
    <row r="281" spans="1:8" s="26" customFormat="1" ht="26.25" hidden="1" customHeight="1" x14ac:dyDescent="0.2">
      <c r="A281" s="47"/>
      <c r="B281" s="48"/>
      <c r="C281" s="49" t="s">
        <v>17</v>
      </c>
      <c r="D281" s="50" t="s">
        <v>154</v>
      </c>
      <c r="E281" s="51">
        <v>0.65</v>
      </c>
      <c r="F281" s="52">
        <f t="shared" ref="F281:F286" si="9">+E281*$E$279</f>
        <v>0</v>
      </c>
    </row>
    <row r="282" spans="1:8" s="26" customFormat="1" ht="45" hidden="1" x14ac:dyDescent="0.2">
      <c r="A282" s="47"/>
      <c r="B282" s="48"/>
      <c r="C282" s="49" t="s">
        <v>207</v>
      </c>
      <c r="D282" s="50" t="s">
        <v>159</v>
      </c>
      <c r="E282" s="51">
        <v>0.61</v>
      </c>
      <c r="F282" s="52">
        <f t="shared" si="9"/>
        <v>0</v>
      </c>
      <c r="H282" s="53"/>
    </row>
    <row r="283" spans="1:8" s="26" customFormat="1" ht="26.25" hidden="1" customHeight="1" x14ac:dyDescent="0.2">
      <c r="A283" s="47"/>
      <c r="B283" s="48"/>
      <c r="C283" s="49" t="s">
        <v>61</v>
      </c>
      <c r="D283" s="50" t="s">
        <v>62</v>
      </c>
      <c r="E283" s="51">
        <v>0.06</v>
      </c>
      <c r="F283" s="52">
        <f t="shared" si="9"/>
        <v>0</v>
      </c>
    </row>
    <row r="284" spans="1:8" s="26" customFormat="1" ht="15" hidden="1" x14ac:dyDescent="0.2">
      <c r="A284" s="47" t="s">
        <v>332</v>
      </c>
      <c r="B284" s="48" t="s">
        <v>333</v>
      </c>
      <c r="C284" s="49" t="s">
        <v>68</v>
      </c>
      <c r="D284" s="50" t="s">
        <v>25</v>
      </c>
      <c r="E284" s="51">
        <v>1E-3</v>
      </c>
      <c r="F284" s="52">
        <f t="shared" si="9"/>
        <v>0</v>
      </c>
      <c r="H284" s="53"/>
    </row>
    <row r="285" spans="1:8" s="26" customFormat="1" ht="30" hidden="1" x14ac:dyDescent="0.2">
      <c r="A285" s="47" t="s">
        <v>192</v>
      </c>
      <c r="B285" s="48" t="s">
        <v>334</v>
      </c>
      <c r="C285" s="49" t="s">
        <v>70</v>
      </c>
      <c r="D285" s="50" t="s">
        <v>62</v>
      </c>
      <c r="E285" s="51">
        <v>0.17</v>
      </c>
      <c r="F285" s="52">
        <f t="shared" si="9"/>
        <v>0</v>
      </c>
      <c r="H285" s="53"/>
    </row>
    <row r="286" spans="1:8" s="26" customFormat="1" ht="15" hidden="1" x14ac:dyDescent="0.2">
      <c r="A286" s="47" t="s">
        <v>193</v>
      </c>
      <c r="B286" s="48" t="s">
        <v>335</v>
      </c>
      <c r="C286" s="49" t="s">
        <v>66</v>
      </c>
      <c r="D286" s="50" t="s">
        <v>62</v>
      </c>
      <c r="E286" s="51">
        <v>5.9</v>
      </c>
      <c r="F286" s="52">
        <f t="shared" si="9"/>
        <v>0</v>
      </c>
      <c r="H286" s="53"/>
    </row>
    <row r="287" spans="1:8" s="46" customFormat="1" ht="27.75" hidden="1" customHeight="1" x14ac:dyDescent="0.25">
      <c r="A287" s="44">
        <v>3</v>
      </c>
      <c r="B287" s="44" t="s">
        <v>336</v>
      </c>
      <c r="C287" s="45" t="s">
        <v>337</v>
      </c>
      <c r="D287" s="44" t="s">
        <v>103</v>
      </c>
      <c r="E287" s="139">
        <v>0</v>
      </c>
      <c r="F287" s="140"/>
    </row>
    <row r="288" spans="1:8" s="70" customFormat="1" ht="25.5" hidden="1" customHeight="1" x14ac:dyDescent="0.25">
      <c r="A288" s="16">
        <v>2</v>
      </c>
      <c r="B288" s="16" t="s">
        <v>338</v>
      </c>
      <c r="C288" s="17" t="s">
        <v>339</v>
      </c>
      <c r="D288" s="16" t="s">
        <v>25</v>
      </c>
      <c r="E288" s="120">
        <v>0</v>
      </c>
      <c r="F288" s="121"/>
    </row>
    <row r="289" spans="1:6" s="18" customFormat="1" ht="20.25" hidden="1" customHeight="1" x14ac:dyDescent="0.25">
      <c r="A289" s="19" t="s">
        <v>73</v>
      </c>
      <c r="B289" s="20"/>
      <c r="C289" s="21" t="s">
        <v>17</v>
      </c>
      <c r="D289" s="22" t="s">
        <v>15</v>
      </c>
      <c r="E289" s="23">
        <v>0.57999999999999996</v>
      </c>
      <c r="F289" s="24">
        <f>E289*E288</f>
        <v>0</v>
      </c>
    </row>
    <row r="290" spans="1:6" s="18" customFormat="1" ht="20.25" hidden="1" customHeight="1" x14ac:dyDescent="0.25">
      <c r="A290" s="19" t="s">
        <v>74</v>
      </c>
      <c r="B290" s="20"/>
      <c r="C290" s="21" t="s">
        <v>340</v>
      </c>
      <c r="D290" s="22" t="s">
        <v>20</v>
      </c>
      <c r="E290" s="23">
        <f>15*0.023+0.29</f>
        <v>0.63500000000000001</v>
      </c>
      <c r="F290" s="24">
        <f>E290*E288</f>
        <v>0</v>
      </c>
    </row>
    <row r="291" spans="1:6" s="18" customFormat="1" ht="20.25" hidden="1" customHeight="1" x14ac:dyDescent="0.25">
      <c r="A291" s="19" t="s">
        <v>75</v>
      </c>
      <c r="B291" s="20"/>
      <c r="C291" s="21" t="s">
        <v>341</v>
      </c>
      <c r="D291" s="22" t="s">
        <v>25</v>
      </c>
      <c r="E291" s="23">
        <v>1.03</v>
      </c>
      <c r="F291" s="24">
        <f>E291*E288</f>
        <v>0</v>
      </c>
    </row>
    <row r="292" spans="1:6" s="18" customFormat="1" ht="45" hidden="1" customHeight="1" x14ac:dyDescent="0.25">
      <c r="A292" s="16">
        <v>6</v>
      </c>
      <c r="B292" s="16" t="s">
        <v>342</v>
      </c>
      <c r="C292" s="17" t="s">
        <v>343</v>
      </c>
      <c r="D292" s="16" t="s">
        <v>29</v>
      </c>
      <c r="E292" s="120">
        <v>0</v>
      </c>
      <c r="F292" s="121"/>
    </row>
    <row r="293" spans="1:6" s="70" customFormat="1" ht="15" hidden="1" x14ac:dyDescent="0.25">
      <c r="A293" s="19" t="s">
        <v>119</v>
      </c>
      <c r="B293" s="20" t="s">
        <v>26</v>
      </c>
      <c r="C293" s="21" t="s">
        <v>14</v>
      </c>
      <c r="D293" s="22" t="s">
        <v>15</v>
      </c>
      <c r="E293" s="23">
        <v>16.63</v>
      </c>
      <c r="F293" s="24">
        <f>+E293*$E$292</f>
        <v>0</v>
      </c>
    </row>
    <row r="294" spans="1:6" s="70" customFormat="1" ht="15" hidden="1" x14ac:dyDescent="0.25">
      <c r="A294" s="19" t="s">
        <v>120</v>
      </c>
      <c r="B294" s="20" t="s">
        <v>88</v>
      </c>
      <c r="C294" s="21" t="s">
        <v>17</v>
      </c>
      <c r="D294" s="22" t="s">
        <v>15</v>
      </c>
      <c r="E294" s="23">
        <v>9.24</v>
      </c>
      <c r="F294" s="24">
        <f t="shared" ref="F294:F302" si="10">+E294*$E$292</f>
        <v>0</v>
      </c>
    </row>
    <row r="295" spans="1:6" s="70" customFormat="1" ht="15" hidden="1" x14ac:dyDescent="0.25">
      <c r="A295" s="19" t="s">
        <v>123</v>
      </c>
      <c r="B295" s="20" t="s">
        <v>121</v>
      </c>
      <c r="C295" s="21" t="s">
        <v>122</v>
      </c>
      <c r="D295" s="22" t="s">
        <v>20</v>
      </c>
      <c r="E295" s="23">
        <v>0.5</v>
      </c>
      <c r="F295" s="24">
        <f t="shared" si="10"/>
        <v>0</v>
      </c>
    </row>
    <row r="296" spans="1:6" s="70" customFormat="1" ht="15" hidden="1" x14ac:dyDescent="0.25">
      <c r="A296" s="19" t="s">
        <v>126</v>
      </c>
      <c r="B296" s="20">
        <v>2798</v>
      </c>
      <c r="C296" s="21" t="s">
        <v>344</v>
      </c>
      <c r="D296" s="22" t="s">
        <v>20</v>
      </c>
      <c r="E296" s="23">
        <v>0</v>
      </c>
      <c r="F296" s="24">
        <f t="shared" si="10"/>
        <v>0</v>
      </c>
    </row>
    <row r="297" spans="1:6" s="70" customFormat="1" ht="15" hidden="1" x14ac:dyDescent="0.25">
      <c r="A297" s="19" t="s">
        <v>129</v>
      </c>
      <c r="B297" s="20">
        <v>464</v>
      </c>
      <c r="C297" s="21" t="s">
        <v>345</v>
      </c>
      <c r="D297" s="22" t="s">
        <v>20</v>
      </c>
      <c r="E297" s="23">
        <v>0</v>
      </c>
      <c r="F297" s="24">
        <f t="shared" si="10"/>
        <v>0</v>
      </c>
    </row>
    <row r="298" spans="1:6" s="70" customFormat="1" ht="15" hidden="1" x14ac:dyDescent="0.25">
      <c r="A298" s="19" t="s">
        <v>126</v>
      </c>
      <c r="B298" s="20">
        <v>3348</v>
      </c>
      <c r="C298" s="21" t="s">
        <v>346</v>
      </c>
      <c r="D298" s="22" t="s">
        <v>20</v>
      </c>
      <c r="E298" s="23">
        <v>3.08</v>
      </c>
      <c r="F298" s="24">
        <f t="shared" si="10"/>
        <v>0</v>
      </c>
    </row>
    <row r="299" spans="1:6" s="70" customFormat="1" ht="15" hidden="1" x14ac:dyDescent="0.25">
      <c r="A299" s="19" t="s">
        <v>129</v>
      </c>
      <c r="B299" s="20">
        <v>3349</v>
      </c>
      <c r="C299" s="21" t="s">
        <v>347</v>
      </c>
      <c r="D299" s="22" t="s">
        <v>20</v>
      </c>
      <c r="E299" s="23">
        <v>1.37</v>
      </c>
      <c r="F299" s="24">
        <f t="shared" si="10"/>
        <v>0</v>
      </c>
    </row>
    <row r="300" spans="1:6" s="70" customFormat="1" ht="15" hidden="1" x14ac:dyDescent="0.25">
      <c r="A300" s="19" t="s">
        <v>348</v>
      </c>
      <c r="B300" s="20">
        <v>3350</v>
      </c>
      <c r="C300" s="21" t="s">
        <v>349</v>
      </c>
      <c r="D300" s="22" t="s">
        <v>20</v>
      </c>
      <c r="E300" s="23">
        <v>1.55</v>
      </c>
      <c r="F300" s="24">
        <f t="shared" si="10"/>
        <v>0</v>
      </c>
    </row>
    <row r="301" spans="1:6" s="70" customFormat="1" ht="15" hidden="1" x14ac:dyDescent="0.25">
      <c r="A301" s="19" t="s">
        <v>350</v>
      </c>
      <c r="B301" s="20">
        <v>97</v>
      </c>
      <c r="C301" s="21" t="s">
        <v>351</v>
      </c>
      <c r="D301" s="22" t="s">
        <v>20</v>
      </c>
      <c r="E301" s="23">
        <v>1.37</v>
      </c>
      <c r="F301" s="24">
        <f t="shared" si="10"/>
        <v>0</v>
      </c>
    </row>
    <row r="302" spans="1:6" s="70" customFormat="1" ht="15" hidden="1" x14ac:dyDescent="0.25">
      <c r="A302" s="19" t="s">
        <v>352</v>
      </c>
      <c r="B302" s="20">
        <v>3097</v>
      </c>
      <c r="C302" s="21" t="s">
        <v>353</v>
      </c>
      <c r="D302" s="22" t="s">
        <v>20</v>
      </c>
      <c r="E302" s="23">
        <v>1.37</v>
      </c>
      <c r="F302" s="24">
        <f t="shared" si="10"/>
        <v>0</v>
      </c>
    </row>
    <row r="303" spans="1:6" s="70" customFormat="1" ht="15" hidden="1" x14ac:dyDescent="0.25">
      <c r="A303" s="19" t="s">
        <v>354</v>
      </c>
      <c r="B303" s="20">
        <v>6076</v>
      </c>
      <c r="C303" s="21" t="s">
        <v>355</v>
      </c>
      <c r="D303" s="22" t="s">
        <v>25</v>
      </c>
      <c r="E303" s="23">
        <v>92.5</v>
      </c>
      <c r="F303" s="24">
        <f>+E303*$E$292</f>
        <v>0</v>
      </c>
    </row>
    <row r="304" spans="1:6" s="18" customFormat="1" ht="49.5" hidden="1" customHeight="1" x14ac:dyDescent="0.25">
      <c r="A304" s="16">
        <v>4</v>
      </c>
      <c r="B304" s="16" t="s">
        <v>342</v>
      </c>
      <c r="C304" s="17" t="s">
        <v>356</v>
      </c>
      <c r="D304" s="16" t="s">
        <v>29</v>
      </c>
      <c r="E304" s="135">
        <v>0</v>
      </c>
      <c r="F304" s="136"/>
    </row>
    <row r="305" spans="1:6" s="25" customFormat="1" ht="19.5" hidden="1" customHeight="1" x14ac:dyDescent="0.2">
      <c r="A305" s="19" t="s">
        <v>52</v>
      </c>
      <c r="B305" s="20"/>
      <c r="C305" s="21" t="s">
        <v>14</v>
      </c>
      <c r="D305" s="22" t="s">
        <v>15</v>
      </c>
      <c r="E305" s="23">
        <v>16.63</v>
      </c>
      <c r="F305" s="24">
        <f>+E305*$E$304</f>
        <v>0</v>
      </c>
    </row>
    <row r="306" spans="1:6" s="25" customFormat="1" ht="19.5" hidden="1" customHeight="1" x14ac:dyDescent="0.2">
      <c r="A306" s="19" t="s">
        <v>53</v>
      </c>
      <c r="B306" s="20"/>
      <c r="C306" s="21" t="s">
        <v>17</v>
      </c>
      <c r="D306" s="22" t="s">
        <v>15</v>
      </c>
      <c r="E306" s="23">
        <v>9.3800000000000008</v>
      </c>
      <c r="F306" s="24">
        <f t="shared" ref="F306:F314" si="11">+E306*$E$304</f>
        <v>0</v>
      </c>
    </row>
    <row r="307" spans="1:6" s="25" customFormat="1" ht="19.5" hidden="1" customHeight="1" x14ac:dyDescent="0.2">
      <c r="A307" s="19" t="s">
        <v>357</v>
      </c>
      <c r="B307" s="20"/>
      <c r="C307" s="21" t="s">
        <v>122</v>
      </c>
      <c r="D307" s="22" t="s">
        <v>20</v>
      </c>
      <c r="E307" s="23">
        <v>0.5</v>
      </c>
      <c r="F307" s="24">
        <f t="shared" si="11"/>
        <v>0</v>
      </c>
    </row>
    <row r="308" spans="1:6" s="25" customFormat="1" ht="19.5" hidden="1" customHeight="1" x14ac:dyDescent="0.2">
      <c r="A308" s="19" t="s">
        <v>358</v>
      </c>
      <c r="B308" s="20"/>
      <c r="C308" s="21" t="s">
        <v>344</v>
      </c>
      <c r="D308" s="22" t="s">
        <v>20</v>
      </c>
      <c r="E308" s="23">
        <v>0</v>
      </c>
      <c r="F308" s="24">
        <f t="shared" si="11"/>
        <v>0</v>
      </c>
    </row>
    <row r="309" spans="1:6" s="25" customFormat="1" ht="19.5" hidden="1" customHeight="1" x14ac:dyDescent="0.2">
      <c r="A309" s="19" t="s">
        <v>359</v>
      </c>
      <c r="B309" s="20"/>
      <c r="C309" s="21" t="s">
        <v>345</v>
      </c>
      <c r="D309" s="22" t="s">
        <v>20</v>
      </c>
      <c r="E309" s="23">
        <v>0</v>
      </c>
      <c r="F309" s="24">
        <f t="shared" si="11"/>
        <v>0</v>
      </c>
    </row>
    <row r="310" spans="1:6" s="25" customFormat="1" ht="19.5" hidden="1" customHeight="1" x14ac:dyDescent="0.2">
      <c r="A310" s="19" t="s">
        <v>360</v>
      </c>
      <c r="B310" s="20"/>
      <c r="C310" s="21" t="s">
        <v>346</v>
      </c>
      <c r="D310" s="22" t="s">
        <v>20</v>
      </c>
      <c r="E310" s="23">
        <v>3.08</v>
      </c>
      <c r="F310" s="24">
        <f t="shared" si="11"/>
        <v>0</v>
      </c>
    </row>
    <row r="311" spans="1:6" s="25" customFormat="1" ht="19.5" hidden="1" customHeight="1" x14ac:dyDescent="0.2">
      <c r="A311" s="19" t="s">
        <v>361</v>
      </c>
      <c r="B311" s="20"/>
      <c r="C311" s="21" t="s">
        <v>347</v>
      </c>
      <c r="D311" s="22" t="s">
        <v>20</v>
      </c>
      <c r="E311" s="23">
        <v>1.37</v>
      </c>
      <c r="F311" s="24">
        <f t="shared" si="11"/>
        <v>0</v>
      </c>
    </row>
    <row r="312" spans="1:6" s="25" customFormat="1" ht="19.5" hidden="1" customHeight="1" x14ac:dyDescent="0.2">
      <c r="A312" s="19" t="s">
        <v>362</v>
      </c>
      <c r="B312" s="20"/>
      <c r="C312" s="21" t="s">
        <v>349</v>
      </c>
      <c r="D312" s="22" t="s">
        <v>20</v>
      </c>
      <c r="E312" s="23">
        <v>1.55</v>
      </c>
      <c r="F312" s="24">
        <f t="shared" si="11"/>
        <v>0</v>
      </c>
    </row>
    <row r="313" spans="1:6" s="25" customFormat="1" ht="19.5" hidden="1" customHeight="1" x14ac:dyDescent="0.2">
      <c r="A313" s="19" t="s">
        <v>363</v>
      </c>
      <c r="B313" s="20"/>
      <c r="C313" s="21" t="s">
        <v>351</v>
      </c>
      <c r="D313" s="22" t="s">
        <v>20</v>
      </c>
      <c r="E313" s="23">
        <v>1.44</v>
      </c>
      <c r="F313" s="24">
        <f t="shared" si="11"/>
        <v>0</v>
      </c>
    </row>
    <row r="314" spans="1:6" s="25" customFormat="1" ht="19.5" hidden="1" customHeight="1" x14ac:dyDescent="0.2">
      <c r="A314" s="19" t="s">
        <v>364</v>
      </c>
      <c r="B314" s="20"/>
      <c r="C314" s="21" t="s">
        <v>353</v>
      </c>
      <c r="D314" s="22" t="s">
        <v>20</v>
      </c>
      <c r="E314" s="23">
        <v>1.44</v>
      </c>
      <c r="F314" s="24">
        <f t="shared" si="11"/>
        <v>0</v>
      </c>
    </row>
    <row r="315" spans="1:6" s="25" customFormat="1" ht="19.5" hidden="1" customHeight="1" x14ac:dyDescent="0.2">
      <c r="A315" s="19" t="s">
        <v>365</v>
      </c>
      <c r="B315" s="20"/>
      <c r="C315" s="21" t="s">
        <v>366</v>
      </c>
      <c r="D315" s="22" t="s">
        <v>25</v>
      </c>
      <c r="E315" s="23">
        <v>96.6</v>
      </c>
      <c r="F315" s="24">
        <f>+E315*$E$304</f>
        <v>0</v>
      </c>
    </row>
    <row r="316" spans="1:6" s="18" customFormat="1" ht="39" hidden="1" customHeight="1" x14ac:dyDescent="0.25">
      <c r="A316" s="16">
        <v>5</v>
      </c>
      <c r="B316" s="16" t="s">
        <v>367</v>
      </c>
      <c r="C316" s="17" t="s">
        <v>368</v>
      </c>
      <c r="D316" s="16" t="s">
        <v>29</v>
      </c>
      <c r="E316" s="135">
        <f>E304</f>
        <v>0</v>
      </c>
      <c r="F316" s="136"/>
    </row>
    <row r="317" spans="1:6" s="25" customFormat="1" ht="19.5" hidden="1" customHeight="1" x14ac:dyDescent="0.2">
      <c r="A317" s="19" t="s">
        <v>114</v>
      </c>
      <c r="B317" s="20"/>
      <c r="C317" s="21" t="s">
        <v>14</v>
      </c>
      <c r="D317" s="22" t="s">
        <v>15</v>
      </c>
      <c r="E317" s="23">
        <f>0.58*2</f>
        <v>1.1599999999999999</v>
      </c>
      <c r="F317" s="24">
        <f t="shared" ref="F317:F322" si="12">+E317*$E$316</f>
        <v>0</v>
      </c>
    </row>
    <row r="318" spans="1:6" s="25" customFormat="1" ht="19.5" hidden="1" customHeight="1" x14ac:dyDescent="0.2">
      <c r="A318" s="19" t="s">
        <v>115</v>
      </c>
      <c r="B318" s="20"/>
      <c r="C318" s="21" t="s">
        <v>17</v>
      </c>
      <c r="D318" s="22" t="s">
        <v>15</v>
      </c>
      <c r="E318" s="23">
        <f>0.36*2</f>
        <v>0.72</v>
      </c>
      <c r="F318" s="24">
        <f t="shared" si="12"/>
        <v>0</v>
      </c>
    </row>
    <row r="319" spans="1:6" s="25" customFormat="1" ht="19.5" hidden="1" customHeight="1" x14ac:dyDescent="0.2">
      <c r="A319" s="19" t="s">
        <v>116</v>
      </c>
      <c r="B319" s="20"/>
      <c r="C319" s="21" t="s">
        <v>344</v>
      </c>
      <c r="D319" s="22" t="s">
        <v>20</v>
      </c>
      <c r="E319" s="23">
        <v>0</v>
      </c>
      <c r="F319" s="24">
        <f t="shared" si="12"/>
        <v>0</v>
      </c>
    </row>
    <row r="320" spans="1:6" s="25" customFormat="1" ht="19.5" hidden="1" customHeight="1" x14ac:dyDescent="0.2">
      <c r="A320" s="19" t="s">
        <v>369</v>
      </c>
      <c r="B320" s="20"/>
      <c r="C320" s="21" t="s">
        <v>345</v>
      </c>
      <c r="D320" s="22" t="s">
        <v>20</v>
      </c>
      <c r="E320" s="23">
        <v>0</v>
      </c>
      <c r="F320" s="24">
        <f t="shared" si="12"/>
        <v>0</v>
      </c>
    </row>
    <row r="321" spans="1:6" s="25" customFormat="1" ht="19.5" hidden="1" customHeight="1" x14ac:dyDescent="0.2">
      <c r="A321" s="19" t="s">
        <v>370</v>
      </c>
      <c r="B321" s="20"/>
      <c r="C321" s="21" t="s">
        <v>351</v>
      </c>
      <c r="D321" s="22" t="s">
        <v>20</v>
      </c>
      <c r="E321" s="23">
        <f>0.18*2</f>
        <v>0.36</v>
      </c>
      <c r="F321" s="24">
        <f t="shared" si="12"/>
        <v>0</v>
      </c>
    </row>
    <row r="322" spans="1:6" s="25" customFormat="1" ht="19.5" hidden="1" customHeight="1" x14ac:dyDescent="0.2">
      <c r="A322" s="19" t="s">
        <v>371</v>
      </c>
      <c r="B322" s="20"/>
      <c r="C322" s="21" t="s">
        <v>353</v>
      </c>
      <c r="D322" s="22" t="s">
        <v>20</v>
      </c>
      <c r="E322" s="23">
        <f>0.18*2</f>
        <v>0.36</v>
      </c>
      <c r="F322" s="24">
        <f t="shared" si="12"/>
        <v>0</v>
      </c>
    </row>
    <row r="323" spans="1:6" s="25" customFormat="1" ht="19.5" hidden="1" customHeight="1" x14ac:dyDescent="0.2">
      <c r="A323" s="19" t="s">
        <v>372</v>
      </c>
      <c r="B323" s="20"/>
      <c r="C323" s="21" t="s">
        <v>366</v>
      </c>
      <c r="D323" s="22" t="s">
        <v>25</v>
      </c>
      <c r="E323" s="23">
        <f>12.11*2</f>
        <v>24.22</v>
      </c>
      <c r="F323" s="24">
        <f>+E323*$E$316</f>
        <v>0</v>
      </c>
    </row>
    <row r="324" spans="1:6" s="70" customFormat="1" ht="34.5" hidden="1" customHeight="1" x14ac:dyDescent="0.25">
      <c r="A324" s="27">
        <v>8</v>
      </c>
      <c r="B324" s="28" t="s">
        <v>373</v>
      </c>
      <c r="C324" s="17" t="s">
        <v>374</v>
      </c>
      <c r="D324" s="16" t="s">
        <v>29</v>
      </c>
      <c r="E324" s="131">
        <v>0</v>
      </c>
      <c r="F324" s="131"/>
    </row>
    <row r="325" spans="1:6" s="70" customFormat="1" ht="21" hidden="1" customHeight="1" x14ac:dyDescent="0.25">
      <c r="A325" s="19" t="s">
        <v>139</v>
      </c>
      <c r="B325" s="22"/>
      <c r="C325" s="21" t="s">
        <v>14</v>
      </c>
      <c r="D325" s="22" t="s">
        <v>15</v>
      </c>
      <c r="E325" s="24">
        <f>80.8-8.24</f>
        <v>72.56</v>
      </c>
      <c r="F325" s="24">
        <f>+E325*$E$324</f>
        <v>0</v>
      </c>
    </row>
    <row r="326" spans="1:6" s="70" customFormat="1" ht="21" hidden="1" customHeight="1" x14ac:dyDescent="0.25">
      <c r="A326" s="19" t="s">
        <v>140</v>
      </c>
      <c r="B326" s="22"/>
      <c r="C326" s="21" t="s">
        <v>17</v>
      </c>
      <c r="D326" s="22" t="s">
        <v>15</v>
      </c>
      <c r="E326" s="24">
        <v>38.81</v>
      </c>
      <c r="F326" s="24">
        <f>+E326*$E$324</f>
        <v>0</v>
      </c>
    </row>
    <row r="327" spans="1:6" s="70" customFormat="1" ht="21" hidden="1" customHeight="1" x14ac:dyDescent="0.25">
      <c r="A327" s="19" t="s">
        <v>140</v>
      </c>
      <c r="B327" s="22"/>
      <c r="C327" s="21" t="s">
        <v>375</v>
      </c>
      <c r="D327" s="22" t="s">
        <v>20</v>
      </c>
      <c r="E327" s="24">
        <v>14.7</v>
      </c>
      <c r="F327" s="24">
        <f>+E327*$E$324</f>
        <v>0</v>
      </c>
    </row>
    <row r="328" spans="1:6" s="70" customFormat="1" ht="21" hidden="1" customHeight="1" x14ac:dyDescent="0.25">
      <c r="A328" s="19" t="s">
        <v>376</v>
      </c>
      <c r="B328" s="22"/>
      <c r="C328" s="21" t="s">
        <v>377</v>
      </c>
      <c r="D328" s="22" t="s">
        <v>20</v>
      </c>
      <c r="E328" s="24">
        <v>23.4</v>
      </c>
      <c r="F328" s="24">
        <v>0</v>
      </c>
    </row>
    <row r="329" spans="1:6" s="70" customFormat="1" ht="21" hidden="1" customHeight="1" x14ac:dyDescent="0.25">
      <c r="A329" s="19" t="s">
        <v>141</v>
      </c>
      <c r="B329" s="22"/>
      <c r="C329" s="21" t="s">
        <v>59</v>
      </c>
      <c r="D329" s="22" t="s">
        <v>20</v>
      </c>
      <c r="E329" s="24">
        <v>0.4</v>
      </c>
      <c r="F329" s="24">
        <f>+E329*$E$324</f>
        <v>0</v>
      </c>
    </row>
    <row r="330" spans="1:6" s="70" customFormat="1" ht="21" hidden="1" customHeight="1" x14ac:dyDescent="0.25">
      <c r="A330" s="19" t="s">
        <v>376</v>
      </c>
      <c r="B330" s="22"/>
      <c r="C330" s="21" t="s">
        <v>355</v>
      </c>
      <c r="D330" s="22" t="s">
        <v>25</v>
      </c>
      <c r="E330" s="24">
        <f>91.4</f>
        <v>91.4</v>
      </c>
      <c r="F330" s="24">
        <f>+E330*$E$324</f>
        <v>0</v>
      </c>
    </row>
    <row r="331" spans="1:6" s="70" customFormat="1" ht="39.75" hidden="1" customHeight="1" x14ac:dyDescent="0.25">
      <c r="A331" s="16">
        <v>2</v>
      </c>
      <c r="B331" s="16" t="s">
        <v>373</v>
      </c>
      <c r="C331" s="17" t="s">
        <v>378</v>
      </c>
      <c r="D331" s="16" t="s">
        <v>29</v>
      </c>
      <c r="E331" s="135">
        <v>0</v>
      </c>
      <c r="F331" s="136"/>
    </row>
    <row r="332" spans="1:6" s="70" customFormat="1" ht="21" hidden="1" customHeight="1" x14ac:dyDescent="0.25">
      <c r="A332" s="19" t="s">
        <v>73</v>
      </c>
      <c r="B332" s="22" t="s">
        <v>26</v>
      </c>
      <c r="C332" s="21" t="s">
        <v>14</v>
      </c>
      <c r="D332" s="22" t="s">
        <v>15</v>
      </c>
      <c r="E332" s="24">
        <f>80.8-8.24</f>
        <v>72.56</v>
      </c>
      <c r="F332" s="24">
        <f t="shared" ref="F332:F337" si="13">E332*$E$331</f>
        <v>0</v>
      </c>
    </row>
    <row r="333" spans="1:6" s="70" customFormat="1" ht="21" hidden="1" customHeight="1" x14ac:dyDescent="0.25">
      <c r="A333" s="19" t="s">
        <v>74</v>
      </c>
      <c r="B333" s="22" t="s">
        <v>88</v>
      </c>
      <c r="C333" s="21" t="s">
        <v>17</v>
      </c>
      <c r="D333" s="22" t="s">
        <v>15</v>
      </c>
      <c r="E333" s="24">
        <v>38.81</v>
      </c>
      <c r="F333" s="24">
        <f t="shared" si="13"/>
        <v>0</v>
      </c>
    </row>
    <row r="334" spans="1:6" s="70" customFormat="1" ht="21" hidden="1" customHeight="1" x14ac:dyDescent="0.25">
      <c r="A334" s="19" t="s">
        <v>75</v>
      </c>
      <c r="B334" s="22" t="s">
        <v>379</v>
      </c>
      <c r="C334" s="21" t="s">
        <v>375</v>
      </c>
      <c r="D334" s="22" t="s">
        <v>20</v>
      </c>
      <c r="E334" s="24">
        <v>14.7</v>
      </c>
      <c r="F334" s="24">
        <f t="shared" si="13"/>
        <v>0</v>
      </c>
    </row>
    <row r="335" spans="1:6" s="70" customFormat="1" ht="21" hidden="1" customHeight="1" x14ac:dyDescent="0.25">
      <c r="A335" s="19" t="s">
        <v>76</v>
      </c>
      <c r="B335" s="22" t="s">
        <v>380</v>
      </c>
      <c r="C335" s="21" t="s">
        <v>377</v>
      </c>
      <c r="D335" s="22" t="s">
        <v>20</v>
      </c>
      <c r="E335" s="24">
        <v>23.4</v>
      </c>
      <c r="F335" s="24">
        <f t="shared" si="13"/>
        <v>0</v>
      </c>
    </row>
    <row r="336" spans="1:6" s="70" customFormat="1" ht="21" hidden="1" customHeight="1" x14ac:dyDescent="0.25">
      <c r="A336" s="19" t="s">
        <v>77</v>
      </c>
      <c r="B336" s="22" t="s">
        <v>97</v>
      </c>
      <c r="C336" s="21" t="s">
        <v>59</v>
      </c>
      <c r="D336" s="22" t="s">
        <v>20</v>
      </c>
      <c r="E336" s="24">
        <v>0.4</v>
      </c>
      <c r="F336" s="24">
        <f t="shared" si="13"/>
        <v>0</v>
      </c>
    </row>
    <row r="337" spans="1:6" s="70" customFormat="1" ht="21" hidden="1" customHeight="1" x14ac:dyDescent="0.25">
      <c r="A337" s="19" t="s">
        <v>78</v>
      </c>
      <c r="B337" s="22" t="s">
        <v>381</v>
      </c>
      <c r="C337" s="21" t="s">
        <v>382</v>
      </c>
      <c r="D337" s="22" t="s">
        <v>25</v>
      </c>
      <c r="E337" s="24">
        <v>96.6</v>
      </c>
      <c r="F337" s="24">
        <f t="shared" si="13"/>
        <v>0</v>
      </c>
    </row>
    <row r="338" spans="1:6" s="71" customFormat="1" ht="42.75" hidden="1" customHeight="1" x14ac:dyDescent="0.25">
      <c r="A338" s="44">
        <v>5</v>
      </c>
      <c r="B338" s="44" t="s">
        <v>383</v>
      </c>
      <c r="C338" s="45" t="s">
        <v>384</v>
      </c>
      <c r="D338" s="44" t="s">
        <v>29</v>
      </c>
      <c r="E338" s="146">
        <v>0</v>
      </c>
      <c r="F338" s="147"/>
    </row>
    <row r="339" spans="1:6" s="25" customFormat="1" ht="37.5" hidden="1" customHeight="1" x14ac:dyDescent="0.2">
      <c r="A339" s="19" t="s">
        <v>114</v>
      </c>
      <c r="B339" s="20"/>
      <c r="C339" s="21" t="s">
        <v>14</v>
      </c>
      <c r="D339" s="22" t="s">
        <v>15</v>
      </c>
      <c r="E339" s="23">
        <v>33.6</v>
      </c>
      <c r="F339" s="24">
        <f>E339*$E$338</f>
        <v>0</v>
      </c>
    </row>
    <row r="340" spans="1:6" s="25" customFormat="1" ht="37.5" hidden="1" customHeight="1" x14ac:dyDescent="0.2">
      <c r="A340" s="19" t="s">
        <v>115</v>
      </c>
      <c r="B340" s="20"/>
      <c r="C340" s="21" t="s">
        <v>375</v>
      </c>
      <c r="D340" s="22" t="s">
        <v>20</v>
      </c>
      <c r="E340" s="23">
        <v>3.47</v>
      </c>
      <c r="F340" s="24">
        <f>+E340*$E$338</f>
        <v>0</v>
      </c>
    </row>
    <row r="341" spans="1:6" s="25" customFormat="1" ht="37.5" hidden="1" customHeight="1" x14ac:dyDescent="0.2">
      <c r="A341" s="19" t="s">
        <v>116</v>
      </c>
      <c r="B341" s="20"/>
      <c r="C341" s="21" t="s">
        <v>377</v>
      </c>
      <c r="D341" s="22" t="s">
        <v>20</v>
      </c>
      <c r="E341" s="23">
        <v>10.1</v>
      </c>
      <c r="F341" s="24">
        <f>+E341*$E$338</f>
        <v>0</v>
      </c>
    </row>
    <row r="342" spans="1:6" s="25" customFormat="1" ht="37.5" hidden="1" customHeight="1" x14ac:dyDescent="0.2">
      <c r="A342" s="19" t="s">
        <v>369</v>
      </c>
      <c r="B342" s="20"/>
      <c r="C342" s="21" t="s">
        <v>59</v>
      </c>
      <c r="D342" s="22" t="s">
        <v>20</v>
      </c>
      <c r="E342" s="23">
        <v>0.04</v>
      </c>
      <c r="F342" s="24">
        <f>+E342*$E$338</f>
        <v>0</v>
      </c>
    </row>
    <row r="343" spans="1:6" s="25" customFormat="1" ht="37.5" hidden="1" customHeight="1" x14ac:dyDescent="0.2">
      <c r="A343" s="19" t="s">
        <v>370</v>
      </c>
      <c r="B343" s="20"/>
      <c r="C343" s="21" t="s">
        <v>382</v>
      </c>
      <c r="D343" s="22" t="s">
        <v>25</v>
      </c>
      <c r="E343" s="23">
        <v>96.6</v>
      </c>
      <c r="F343" s="24">
        <f>+E343*$E$338</f>
        <v>0</v>
      </c>
    </row>
    <row r="344" spans="1:6" s="72" customFormat="1" ht="39.75" hidden="1" customHeight="1" x14ac:dyDescent="0.25">
      <c r="A344" s="19" t="s">
        <v>385</v>
      </c>
      <c r="B344" s="16" t="s">
        <v>386</v>
      </c>
      <c r="C344" s="17" t="s">
        <v>387</v>
      </c>
      <c r="D344" s="16" t="s">
        <v>29</v>
      </c>
      <c r="E344" s="135">
        <v>0</v>
      </c>
      <c r="F344" s="136"/>
    </row>
    <row r="345" spans="1:6" s="25" customFormat="1" ht="19.5" hidden="1" customHeight="1" x14ac:dyDescent="0.2">
      <c r="A345" s="19" t="s">
        <v>119</v>
      </c>
      <c r="B345" s="20"/>
      <c r="C345" s="21" t="s">
        <v>14</v>
      </c>
      <c r="D345" s="22" t="s">
        <v>15</v>
      </c>
      <c r="E345" s="23">
        <v>0.18</v>
      </c>
      <c r="F345" s="24">
        <f>+E345*E344</f>
        <v>0</v>
      </c>
    </row>
    <row r="346" spans="1:6" s="25" customFormat="1" ht="19.5" hidden="1" customHeight="1" x14ac:dyDescent="0.2">
      <c r="A346" s="19" t="s">
        <v>120</v>
      </c>
      <c r="B346" s="20"/>
      <c r="C346" s="21" t="s">
        <v>382</v>
      </c>
      <c r="D346" s="22" t="s">
        <v>25</v>
      </c>
      <c r="E346" s="23">
        <v>24.2</v>
      </c>
      <c r="F346" s="24">
        <f>+E346*E344</f>
        <v>0</v>
      </c>
    </row>
    <row r="347" spans="1:6" s="70" customFormat="1" ht="21" hidden="1" customHeight="1" x14ac:dyDescent="0.25">
      <c r="A347" s="73" t="s">
        <v>388</v>
      </c>
      <c r="B347" s="16" t="s">
        <v>389</v>
      </c>
      <c r="C347" s="17" t="s">
        <v>390</v>
      </c>
      <c r="D347" s="16" t="s">
        <v>391</v>
      </c>
      <c r="E347" s="135">
        <v>0</v>
      </c>
      <c r="F347" s="136"/>
    </row>
    <row r="348" spans="1:6" s="18" customFormat="1" ht="20.25" hidden="1" customHeight="1" x14ac:dyDescent="0.25">
      <c r="A348" s="73" t="s">
        <v>392</v>
      </c>
      <c r="B348" s="20"/>
      <c r="C348" s="21" t="s">
        <v>14</v>
      </c>
      <c r="D348" s="22" t="s">
        <v>15</v>
      </c>
      <c r="E348" s="23">
        <v>3.65</v>
      </c>
      <c r="F348" s="24">
        <f>E348*E347</f>
        <v>0</v>
      </c>
    </row>
    <row r="349" spans="1:6" s="18" customFormat="1" ht="20.25" hidden="1" customHeight="1" x14ac:dyDescent="0.25">
      <c r="A349" s="73" t="s">
        <v>393</v>
      </c>
      <c r="B349" s="20"/>
      <c r="C349" s="21" t="s">
        <v>394</v>
      </c>
      <c r="D349" s="22" t="s">
        <v>62</v>
      </c>
      <c r="E349" s="23">
        <v>0.02</v>
      </c>
      <c r="F349" s="24">
        <f>E349*E347</f>
        <v>0</v>
      </c>
    </row>
    <row r="350" spans="1:6" s="18" customFormat="1" ht="20.25" hidden="1" customHeight="1" x14ac:dyDescent="0.25">
      <c r="A350" s="73" t="s">
        <v>395</v>
      </c>
      <c r="B350" s="20"/>
      <c r="C350" s="21" t="s">
        <v>396</v>
      </c>
      <c r="D350" s="22" t="s">
        <v>103</v>
      </c>
      <c r="E350" s="23">
        <v>1</v>
      </c>
      <c r="F350" s="24">
        <f>E350*E347</f>
        <v>0</v>
      </c>
    </row>
    <row r="351" spans="1:6" s="18" customFormat="1" ht="20.25" hidden="1" customHeight="1" x14ac:dyDescent="0.25">
      <c r="A351" s="73" t="s">
        <v>397</v>
      </c>
      <c r="B351" s="20"/>
      <c r="C351" s="21" t="s">
        <v>398</v>
      </c>
      <c r="D351" s="22" t="s">
        <v>62</v>
      </c>
      <c r="E351" s="23">
        <v>0.35</v>
      </c>
      <c r="F351" s="24">
        <f>E351*E347</f>
        <v>0</v>
      </c>
    </row>
    <row r="352" spans="1:6" s="25" customFormat="1" ht="21" hidden="1" customHeight="1" x14ac:dyDescent="0.2">
      <c r="A352" s="73" t="s">
        <v>399</v>
      </c>
      <c r="B352" s="74"/>
      <c r="C352" s="74" t="s">
        <v>400</v>
      </c>
      <c r="D352" s="75" t="s">
        <v>64</v>
      </c>
      <c r="E352" s="151">
        <v>110</v>
      </c>
      <c r="F352" s="152"/>
    </row>
    <row r="353" spans="1:8" s="25" customFormat="1" ht="21" hidden="1" customHeight="1" x14ac:dyDescent="0.2">
      <c r="A353" s="73" t="s">
        <v>401</v>
      </c>
      <c r="B353" s="17" t="s">
        <v>402</v>
      </c>
      <c r="C353" s="74" t="s">
        <v>403</v>
      </c>
      <c r="D353" s="75" t="s">
        <v>12</v>
      </c>
      <c r="E353" s="151">
        <v>0</v>
      </c>
      <c r="F353" s="152"/>
    </row>
    <row r="354" spans="1:8" s="70" customFormat="1" ht="21" hidden="1" customHeight="1" x14ac:dyDescent="0.25">
      <c r="A354" s="73" t="s">
        <v>404</v>
      </c>
      <c r="B354" s="22"/>
      <c r="C354" s="21" t="s">
        <v>22</v>
      </c>
      <c r="D354" s="22" t="s">
        <v>20</v>
      </c>
      <c r="E354" s="24">
        <v>25.96</v>
      </c>
      <c r="F354" s="24">
        <f>E354*E353</f>
        <v>0</v>
      </c>
    </row>
    <row r="355" spans="1:8" s="25" customFormat="1" ht="25.5" hidden="1" customHeight="1" x14ac:dyDescent="0.2">
      <c r="A355" s="73" t="s">
        <v>405</v>
      </c>
      <c r="B355" s="76" t="s">
        <v>406</v>
      </c>
      <c r="C355" s="76" t="s">
        <v>407</v>
      </c>
      <c r="D355" s="77" t="s">
        <v>25</v>
      </c>
      <c r="E355" s="153">
        <v>0</v>
      </c>
      <c r="F355" s="153"/>
    </row>
    <row r="356" spans="1:8" s="70" customFormat="1" ht="21" hidden="1" customHeight="1" x14ac:dyDescent="0.25">
      <c r="A356" s="73" t="s">
        <v>408</v>
      </c>
      <c r="B356" s="22" t="s">
        <v>88</v>
      </c>
      <c r="C356" s="21" t="s">
        <v>17</v>
      </c>
      <c r="D356" s="22" t="s">
        <v>15</v>
      </c>
      <c r="E356" s="24">
        <f>+E357</f>
        <v>0.192</v>
      </c>
      <c r="F356" s="24">
        <f>+E356*E355</f>
        <v>0</v>
      </c>
    </row>
    <row r="357" spans="1:8" s="70" customFormat="1" ht="21" hidden="1" customHeight="1" x14ac:dyDescent="0.25">
      <c r="A357" s="73" t="s">
        <v>409</v>
      </c>
      <c r="B357" s="22" t="s">
        <v>410</v>
      </c>
      <c r="C357" s="21" t="s">
        <v>30</v>
      </c>
      <c r="D357" s="22" t="s">
        <v>20</v>
      </c>
      <c r="E357" s="24">
        <v>0.192</v>
      </c>
      <c r="F357" s="24">
        <f>+E357*E355</f>
        <v>0</v>
      </c>
    </row>
    <row r="358" spans="1:8" s="25" customFormat="1" ht="21" hidden="1" customHeight="1" x14ac:dyDescent="0.2">
      <c r="A358" s="73" t="s">
        <v>411</v>
      </c>
      <c r="B358" s="74" t="s">
        <v>33</v>
      </c>
      <c r="C358" s="74" t="s">
        <v>412</v>
      </c>
      <c r="D358" s="75" t="s">
        <v>25</v>
      </c>
      <c r="E358" s="151">
        <f>F337+F323+F303</f>
        <v>0</v>
      </c>
      <c r="F358" s="152"/>
    </row>
    <row r="359" spans="1:8" s="25" customFormat="1" ht="21" hidden="1" customHeight="1" x14ac:dyDescent="0.2">
      <c r="A359" s="73" t="s">
        <v>413</v>
      </c>
      <c r="B359" s="74" t="s">
        <v>33</v>
      </c>
      <c r="C359" s="74" t="s">
        <v>414</v>
      </c>
      <c r="D359" s="75" t="s">
        <v>25</v>
      </c>
      <c r="E359" s="151">
        <f>+F126*1.6</f>
        <v>0</v>
      </c>
      <c r="F359" s="152"/>
    </row>
    <row r="360" spans="1:8" s="25" customFormat="1" ht="21" hidden="1" customHeight="1" x14ac:dyDescent="0.2">
      <c r="A360" s="73" t="s">
        <v>415</v>
      </c>
      <c r="B360" s="74" t="s">
        <v>33</v>
      </c>
      <c r="C360" s="74" t="s">
        <v>416</v>
      </c>
      <c r="D360" s="75" t="s">
        <v>25</v>
      </c>
      <c r="E360" s="151">
        <v>0</v>
      </c>
      <c r="F360" s="152"/>
    </row>
    <row r="361" spans="1:8" ht="15.75" hidden="1" x14ac:dyDescent="0.2">
      <c r="A361" s="143" t="s">
        <v>417</v>
      </c>
      <c r="B361" s="144"/>
      <c r="C361" s="144"/>
      <c r="D361" s="144"/>
      <c r="E361" s="144"/>
      <c r="F361" s="144"/>
    </row>
    <row r="362" spans="1:8" s="46" customFormat="1" ht="47.25" hidden="1" customHeight="1" x14ac:dyDescent="0.25">
      <c r="A362" s="44">
        <v>4</v>
      </c>
      <c r="B362" s="44" t="s">
        <v>105</v>
      </c>
      <c r="C362" s="45" t="s">
        <v>106</v>
      </c>
      <c r="D362" s="44" t="s">
        <v>12</v>
      </c>
      <c r="E362" s="146">
        <f>E384*0.5*0.7/1000</f>
        <v>0</v>
      </c>
      <c r="F362" s="147"/>
    </row>
    <row r="363" spans="1:8" s="26" customFormat="1" ht="15" hidden="1" x14ac:dyDescent="0.2">
      <c r="A363" s="47"/>
      <c r="B363" s="48"/>
      <c r="C363" s="49" t="s">
        <v>14</v>
      </c>
      <c r="D363" s="50" t="s">
        <v>15</v>
      </c>
      <c r="E363" s="51">
        <v>15.08</v>
      </c>
      <c r="F363" s="52">
        <f>+E363*$E$362</f>
        <v>0</v>
      </c>
    </row>
    <row r="364" spans="1:8" s="26" customFormat="1" ht="15" hidden="1" x14ac:dyDescent="0.2">
      <c r="A364" s="47"/>
      <c r="B364" s="48"/>
      <c r="C364" s="49" t="s">
        <v>17</v>
      </c>
      <c r="D364" s="50" t="s">
        <v>15</v>
      </c>
      <c r="E364" s="51">
        <v>43.62</v>
      </c>
      <c r="F364" s="52">
        <f>+E364*$E$362</f>
        <v>0</v>
      </c>
      <c r="H364" s="53"/>
    </row>
    <row r="365" spans="1:8" s="26" customFormat="1" ht="30" hidden="1" x14ac:dyDescent="0.2">
      <c r="A365" s="47"/>
      <c r="B365" s="48"/>
      <c r="C365" s="49" t="s">
        <v>42</v>
      </c>
      <c r="D365" s="50" t="s">
        <v>20</v>
      </c>
      <c r="E365" s="51">
        <v>10.34</v>
      </c>
      <c r="F365" s="52">
        <f>+E365*$E$362</f>
        <v>0</v>
      </c>
    </row>
    <row r="366" spans="1:8" s="26" customFormat="1" ht="45" hidden="1" x14ac:dyDescent="0.2">
      <c r="A366" s="47"/>
      <c r="B366" s="48"/>
      <c r="C366" s="49" t="s">
        <v>109</v>
      </c>
      <c r="D366" s="50" t="s">
        <v>20</v>
      </c>
      <c r="E366" s="51">
        <v>33.28</v>
      </c>
      <c r="F366" s="52">
        <f>+E366*$E$362</f>
        <v>0</v>
      </c>
    </row>
    <row r="367" spans="1:8" s="46" customFormat="1" ht="25.5" hidden="1" customHeight="1" x14ac:dyDescent="0.25">
      <c r="A367" s="44">
        <v>5</v>
      </c>
      <c r="B367" s="44" t="s">
        <v>79</v>
      </c>
      <c r="C367" s="45" t="s">
        <v>418</v>
      </c>
      <c r="D367" s="44" t="s">
        <v>49</v>
      </c>
      <c r="E367" s="141">
        <f>E384*0.5*0.1/100</f>
        <v>0</v>
      </c>
      <c r="F367" s="142"/>
    </row>
    <row r="368" spans="1:8" s="26" customFormat="1" ht="15" hidden="1" x14ac:dyDescent="0.2">
      <c r="A368" s="47"/>
      <c r="B368" s="48"/>
      <c r="C368" s="49" t="s">
        <v>14</v>
      </c>
      <c r="D368" s="50" t="s">
        <v>15</v>
      </c>
      <c r="E368" s="51">
        <v>225.04</v>
      </c>
      <c r="F368" s="52">
        <f>+E368*$E$367</f>
        <v>0</v>
      </c>
      <c r="H368" s="53"/>
    </row>
    <row r="369" spans="1:12" s="26" customFormat="1" ht="15" hidden="1" x14ac:dyDescent="0.2">
      <c r="A369" s="47"/>
      <c r="B369" s="48"/>
      <c r="C369" s="49" t="s">
        <v>17</v>
      </c>
      <c r="D369" s="50" t="s">
        <v>15</v>
      </c>
      <c r="E369" s="51">
        <v>7.06</v>
      </c>
      <c r="F369" s="52">
        <f>+E369*$E$367</f>
        <v>0</v>
      </c>
      <c r="H369" s="53"/>
    </row>
    <row r="370" spans="1:12" s="26" customFormat="1" ht="30" hidden="1" x14ac:dyDescent="0.2">
      <c r="A370" s="47"/>
      <c r="B370" s="48"/>
      <c r="C370" s="49" t="s">
        <v>45</v>
      </c>
      <c r="D370" s="50" t="s">
        <v>20</v>
      </c>
      <c r="E370" s="51">
        <v>7.06</v>
      </c>
      <c r="F370" s="52">
        <f>+E370*$E$367</f>
        <v>0</v>
      </c>
      <c r="H370" s="53"/>
    </row>
    <row r="371" spans="1:12" s="26" customFormat="1" ht="15" hidden="1" x14ac:dyDescent="0.2">
      <c r="A371" s="47"/>
      <c r="B371" s="48"/>
      <c r="C371" s="49" t="s">
        <v>83</v>
      </c>
      <c r="D371" s="50" t="s">
        <v>20</v>
      </c>
      <c r="E371" s="51">
        <v>14.13</v>
      </c>
      <c r="F371" s="52">
        <f>+E371*$E$367</f>
        <v>0</v>
      </c>
      <c r="H371" s="53"/>
    </row>
    <row r="372" spans="1:12" s="26" customFormat="1" ht="15" hidden="1" x14ac:dyDescent="0.2">
      <c r="A372" s="47"/>
      <c r="B372" s="48"/>
      <c r="C372" s="49" t="s">
        <v>177</v>
      </c>
      <c r="D372" s="50" t="s">
        <v>62</v>
      </c>
      <c r="E372" s="51">
        <v>110</v>
      </c>
      <c r="F372" s="52">
        <f>+E372*$E$367</f>
        <v>0</v>
      </c>
      <c r="H372" s="53"/>
      <c r="L372" s="26" t="e">
        <f>+F372+#REF!+#REF!</f>
        <v>#REF!</v>
      </c>
    </row>
    <row r="373" spans="1:12" s="46" customFormat="1" ht="28.5" hidden="1" x14ac:dyDescent="0.25">
      <c r="A373" s="44">
        <v>6</v>
      </c>
      <c r="B373" s="44" t="s">
        <v>184</v>
      </c>
      <c r="C373" s="45" t="s">
        <v>185</v>
      </c>
      <c r="D373" s="44" t="s">
        <v>49</v>
      </c>
      <c r="E373" s="141">
        <f>E384*1*0.5*0.05/100</f>
        <v>0</v>
      </c>
      <c r="F373" s="142"/>
    </row>
    <row r="374" spans="1:12" s="26" customFormat="1" ht="15" hidden="1" x14ac:dyDescent="0.2">
      <c r="A374" s="47"/>
      <c r="B374" s="48"/>
      <c r="C374" s="49" t="s">
        <v>14</v>
      </c>
      <c r="D374" s="50" t="s">
        <v>15</v>
      </c>
      <c r="E374" s="51">
        <v>21.6</v>
      </c>
      <c r="F374" s="52">
        <f>+E374*$E$373</f>
        <v>0</v>
      </c>
    </row>
    <row r="375" spans="1:12" s="26" customFormat="1" ht="15" hidden="1" x14ac:dyDescent="0.2">
      <c r="A375" s="47"/>
      <c r="B375" s="48"/>
      <c r="C375" s="49" t="s">
        <v>17</v>
      </c>
      <c r="D375" s="50" t="s">
        <v>15</v>
      </c>
      <c r="E375" s="51">
        <v>19.72</v>
      </c>
      <c r="F375" s="52">
        <f>+E375*$E$373</f>
        <v>0</v>
      </c>
    </row>
    <row r="376" spans="1:12" s="26" customFormat="1" ht="15" hidden="1" x14ac:dyDescent="0.2">
      <c r="A376" s="47"/>
      <c r="B376" s="48"/>
      <c r="C376" s="49" t="s">
        <v>90</v>
      </c>
      <c r="D376" s="50" t="s">
        <v>20</v>
      </c>
      <c r="E376" s="51">
        <v>2.46</v>
      </c>
      <c r="F376" s="52">
        <f>+E376*$E$373</f>
        <v>0</v>
      </c>
    </row>
    <row r="377" spans="1:12" s="26" customFormat="1" ht="15" hidden="1" x14ac:dyDescent="0.2">
      <c r="A377" s="47"/>
      <c r="B377" s="48"/>
      <c r="C377" s="49" t="s">
        <v>196</v>
      </c>
      <c r="D377" s="50" t="s">
        <v>62</v>
      </c>
      <c r="E377" s="51">
        <v>126</v>
      </c>
      <c r="F377" s="52">
        <f>+E377*$E$373</f>
        <v>0</v>
      </c>
      <c r="H377" s="53"/>
    </row>
    <row r="378" spans="1:12" s="46" customFormat="1" ht="42.75" hidden="1" x14ac:dyDescent="0.25">
      <c r="A378" s="44">
        <v>1</v>
      </c>
      <c r="B378" s="44" t="s">
        <v>419</v>
      </c>
      <c r="C378" s="45" t="s">
        <v>420</v>
      </c>
      <c r="D378" s="44" t="s">
        <v>49</v>
      </c>
      <c r="E378" s="146">
        <f>+E384*0.505/100</f>
        <v>0</v>
      </c>
      <c r="F378" s="147"/>
    </row>
    <row r="379" spans="1:12" s="26" customFormat="1" ht="26.25" hidden="1" customHeight="1" x14ac:dyDescent="0.2">
      <c r="A379" s="47"/>
      <c r="B379" s="48"/>
      <c r="C379" s="49" t="s">
        <v>14</v>
      </c>
      <c r="D379" s="50" t="s">
        <v>154</v>
      </c>
      <c r="E379" s="51">
        <v>186</v>
      </c>
      <c r="F379" s="52">
        <f>+E379*$E$378</f>
        <v>0</v>
      </c>
    </row>
    <row r="380" spans="1:12" s="26" customFormat="1" ht="15" hidden="1" x14ac:dyDescent="0.2">
      <c r="A380" s="47"/>
      <c r="B380" s="48"/>
      <c r="C380" s="49" t="s">
        <v>17</v>
      </c>
      <c r="D380" s="50" t="s">
        <v>154</v>
      </c>
      <c r="E380" s="51">
        <v>52.03</v>
      </c>
      <c r="F380" s="52">
        <f>+E380*$E$378</f>
        <v>0</v>
      </c>
      <c r="H380" s="53"/>
    </row>
    <row r="381" spans="1:12" s="26" customFormat="1" ht="15" hidden="1" x14ac:dyDescent="0.2">
      <c r="A381" s="47"/>
      <c r="B381" s="48"/>
      <c r="C381" s="49" t="s">
        <v>59</v>
      </c>
      <c r="D381" s="50" t="s">
        <v>159</v>
      </c>
      <c r="E381" s="51">
        <v>14.19</v>
      </c>
      <c r="F381" s="52">
        <f>+E381*$E$378</f>
        <v>0</v>
      </c>
      <c r="H381" s="53"/>
    </row>
    <row r="382" spans="1:12" s="26" customFormat="1" ht="45" hidden="1" x14ac:dyDescent="0.2">
      <c r="A382" s="47"/>
      <c r="B382" s="48"/>
      <c r="C382" s="49" t="s">
        <v>207</v>
      </c>
      <c r="D382" s="50" t="s">
        <v>159</v>
      </c>
      <c r="E382" s="51">
        <v>37.840000000000003</v>
      </c>
      <c r="F382" s="52">
        <f>+E382*$E$378</f>
        <v>0</v>
      </c>
    </row>
    <row r="383" spans="1:12" s="26" customFormat="1" ht="26.25" hidden="1" customHeight="1" x14ac:dyDescent="0.2">
      <c r="A383" s="47"/>
      <c r="B383" s="48"/>
      <c r="C383" s="49" t="s">
        <v>421</v>
      </c>
      <c r="D383" s="50" t="s">
        <v>62</v>
      </c>
      <c r="E383" s="51">
        <v>3.1</v>
      </c>
      <c r="F383" s="52">
        <f>+E383*$E$378</f>
        <v>0</v>
      </c>
    </row>
    <row r="384" spans="1:12" s="46" customFormat="1" ht="21" hidden="1" customHeight="1" x14ac:dyDescent="0.25">
      <c r="A384" s="44">
        <v>2</v>
      </c>
      <c r="B384" s="44" t="s">
        <v>422</v>
      </c>
      <c r="C384" s="45" t="s">
        <v>423</v>
      </c>
      <c r="D384" s="44" t="s">
        <v>103</v>
      </c>
      <c r="E384" s="139">
        <v>0</v>
      </c>
      <c r="F384" s="140"/>
    </row>
    <row r="385" spans="1:9" ht="15.75" hidden="1" x14ac:dyDescent="0.2">
      <c r="A385" s="143" t="s">
        <v>424</v>
      </c>
      <c r="B385" s="144"/>
      <c r="C385" s="144"/>
      <c r="D385" s="144"/>
      <c r="E385" s="144"/>
      <c r="F385" s="144"/>
      <c r="G385" s="46"/>
      <c r="H385" s="46"/>
      <c r="I385" s="46"/>
    </row>
    <row r="386" spans="1:9" s="46" customFormat="1" ht="28.5" hidden="1" x14ac:dyDescent="0.25">
      <c r="A386" s="44">
        <v>36</v>
      </c>
      <c r="B386" s="44" t="s">
        <v>425</v>
      </c>
      <c r="C386" s="45" t="s">
        <v>426</v>
      </c>
      <c r="D386" s="44" t="s">
        <v>427</v>
      </c>
      <c r="E386" s="137">
        <v>0</v>
      </c>
      <c r="F386" s="138"/>
    </row>
    <row r="387" spans="1:9" s="26" customFormat="1" ht="15" hidden="1" x14ac:dyDescent="0.2">
      <c r="A387" s="47" t="s">
        <v>428</v>
      </c>
      <c r="B387" s="48" t="s">
        <v>153</v>
      </c>
      <c r="C387" s="49" t="s">
        <v>14</v>
      </c>
      <c r="D387" s="50" t="s">
        <v>154</v>
      </c>
      <c r="E387" s="51">
        <v>504</v>
      </c>
      <c r="F387" s="52">
        <f>+E387*$E$386</f>
        <v>0</v>
      </c>
      <c r="G387" s="46"/>
      <c r="H387" s="46"/>
      <c r="I387" s="46"/>
    </row>
    <row r="388" spans="1:9" s="26" customFormat="1" ht="15" hidden="1" x14ac:dyDescent="0.2">
      <c r="A388" s="47" t="s">
        <v>429</v>
      </c>
      <c r="B388" s="48" t="s">
        <v>156</v>
      </c>
      <c r="C388" s="49" t="s">
        <v>17</v>
      </c>
      <c r="D388" s="50" t="s">
        <v>154</v>
      </c>
      <c r="E388" s="51">
        <v>165.77</v>
      </c>
      <c r="F388" s="52">
        <f t="shared" ref="F388:F403" si="14">+E388*$E$386</f>
        <v>0</v>
      </c>
      <c r="G388" s="46"/>
      <c r="H388" s="46"/>
      <c r="I388" s="46"/>
    </row>
    <row r="389" spans="1:9" s="26" customFormat="1" ht="30" hidden="1" x14ac:dyDescent="0.2">
      <c r="A389" s="47" t="s">
        <v>430</v>
      </c>
      <c r="B389" s="48" t="s">
        <v>431</v>
      </c>
      <c r="C389" s="49" t="s">
        <v>432</v>
      </c>
      <c r="D389" s="50" t="s">
        <v>159</v>
      </c>
      <c r="E389" s="51">
        <v>107.78</v>
      </c>
      <c r="F389" s="52">
        <f t="shared" si="14"/>
        <v>0</v>
      </c>
      <c r="G389" s="46"/>
      <c r="H389" s="46"/>
      <c r="I389" s="46"/>
    </row>
    <row r="390" spans="1:9" s="26" customFormat="1" ht="30" hidden="1" x14ac:dyDescent="0.2">
      <c r="A390" s="47" t="s">
        <v>433</v>
      </c>
      <c r="B390" s="48" t="s">
        <v>434</v>
      </c>
      <c r="C390" s="49" t="s">
        <v>435</v>
      </c>
      <c r="D390" s="50" t="s">
        <v>159</v>
      </c>
      <c r="E390" s="51">
        <v>1.65</v>
      </c>
      <c r="F390" s="52">
        <f t="shared" si="14"/>
        <v>0</v>
      </c>
      <c r="G390" s="46"/>
      <c r="H390" s="46"/>
      <c r="I390" s="46"/>
    </row>
    <row r="391" spans="1:9" s="26" customFormat="1" ht="30" hidden="1" x14ac:dyDescent="0.2">
      <c r="A391" s="47" t="s">
        <v>436</v>
      </c>
      <c r="B391" s="48" t="s">
        <v>437</v>
      </c>
      <c r="C391" s="49" t="s">
        <v>438</v>
      </c>
      <c r="D391" s="50" t="s">
        <v>159</v>
      </c>
      <c r="E391" s="51">
        <v>17.36</v>
      </c>
      <c r="F391" s="52">
        <f t="shared" si="14"/>
        <v>0</v>
      </c>
      <c r="G391" s="46"/>
      <c r="H391" s="46"/>
      <c r="I391" s="46"/>
    </row>
    <row r="392" spans="1:9" s="26" customFormat="1" ht="15" hidden="1" x14ac:dyDescent="0.2">
      <c r="A392" s="47" t="s">
        <v>439</v>
      </c>
      <c r="B392" s="48" t="s">
        <v>440</v>
      </c>
      <c r="C392" s="49" t="s">
        <v>441</v>
      </c>
      <c r="D392" s="50" t="s">
        <v>159</v>
      </c>
      <c r="E392" s="51">
        <v>49.5</v>
      </c>
      <c r="F392" s="52">
        <f t="shared" si="14"/>
        <v>0</v>
      </c>
      <c r="G392" s="46"/>
      <c r="H392" s="46"/>
      <c r="I392" s="46"/>
    </row>
    <row r="393" spans="1:9" s="26" customFormat="1" ht="15" hidden="1" x14ac:dyDescent="0.2">
      <c r="A393" s="47" t="s">
        <v>442</v>
      </c>
      <c r="B393" s="48" t="s">
        <v>443</v>
      </c>
      <c r="C393" s="49" t="s">
        <v>444</v>
      </c>
      <c r="D393" s="50" t="s">
        <v>159</v>
      </c>
      <c r="E393" s="51">
        <v>3.71</v>
      </c>
      <c r="F393" s="52">
        <f t="shared" si="14"/>
        <v>0</v>
      </c>
      <c r="G393" s="46"/>
      <c r="H393" s="46"/>
      <c r="I393" s="46"/>
    </row>
    <row r="394" spans="1:9" s="26" customFormat="1" ht="15" hidden="1" x14ac:dyDescent="0.2">
      <c r="A394" s="47" t="s">
        <v>445</v>
      </c>
      <c r="B394" s="48" t="s">
        <v>446</v>
      </c>
      <c r="C394" s="49" t="s">
        <v>447</v>
      </c>
      <c r="D394" s="50" t="s">
        <v>159</v>
      </c>
      <c r="E394" s="51">
        <v>34.799999999999997</v>
      </c>
      <c r="F394" s="52">
        <f t="shared" si="14"/>
        <v>0</v>
      </c>
      <c r="G394" s="46"/>
      <c r="H394" s="46"/>
      <c r="I394" s="46"/>
    </row>
    <row r="395" spans="1:9" s="26" customFormat="1" ht="15" hidden="1" x14ac:dyDescent="0.2">
      <c r="A395" s="47" t="s">
        <v>448</v>
      </c>
      <c r="B395" s="48" t="s">
        <v>449</v>
      </c>
      <c r="C395" s="49" t="s">
        <v>59</v>
      </c>
      <c r="D395" s="50" t="s">
        <v>159</v>
      </c>
      <c r="E395" s="51">
        <v>0.47</v>
      </c>
      <c r="F395" s="52">
        <f t="shared" si="14"/>
        <v>0</v>
      </c>
      <c r="G395" s="46"/>
      <c r="H395" s="46"/>
      <c r="I395" s="46"/>
    </row>
    <row r="396" spans="1:9" s="26" customFormat="1" ht="45" hidden="1" x14ac:dyDescent="0.2">
      <c r="A396" s="47" t="s">
        <v>450</v>
      </c>
      <c r="B396" s="48" t="s">
        <v>451</v>
      </c>
      <c r="C396" s="49" t="s">
        <v>452</v>
      </c>
      <c r="D396" s="50" t="s">
        <v>159</v>
      </c>
      <c r="E396" s="51">
        <v>17.399999999999999</v>
      </c>
      <c r="F396" s="52">
        <f t="shared" si="14"/>
        <v>0</v>
      </c>
      <c r="G396" s="46"/>
      <c r="H396" s="46"/>
      <c r="I396" s="46"/>
    </row>
    <row r="397" spans="1:9" s="26" customFormat="1" ht="60" hidden="1" x14ac:dyDescent="0.2">
      <c r="A397" s="47" t="s">
        <v>453</v>
      </c>
      <c r="B397" s="48" t="s">
        <v>454</v>
      </c>
      <c r="C397" s="49" t="s">
        <v>455</v>
      </c>
      <c r="D397" s="50" t="s">
        <v>159</v>
      </c>
      <c r="E397" s="51">
        <v>35</v>
      </c>
      <c r="F397" s="52">
        <f t="shared" si="14"/>
        <v>0</v>
      </c>
      <c r="G397" s="46"/>
      <c r="H397" s="46"/>
      <c r="I397" s="46"/>
    </row>
    <row r="398" spans="1:9" s="26" customFormat="1" ht="15" hidden="1" x14ac:dyDescent="0.2">
      <c r="A398" s="47" t="s">
        <v>456</v>
      </c>
      <c r="B398" s="48" t="s">
        <v>457</v>
      </c>
      <c r="C398" s="49" t="s">
        <v>458</v>
      </c>
      <c r="D398" s="50" t="s">
        <v>25</v>
      </c>
      <c r="E398" s="51">
        <v>0.06</v>
      </c>
      <c r="F398" s="52">
        <f t="shared" si="14"/>
        <v>0</v>
      </c>
      <c r="G398" s="46"/>
      <c r="H398" s="46"/>
      <c r="I398" s="46"/>
    </row>
    <row r="399" spans="1:9" s="26" customFormat="1" ht="15" hidden="1" x14ac:dyDescent="0.2">
      <c r="A399" s="47" t="s">
        <v>459</v>
      </c>
      <c r="B399" s="48" t="s">
        <v>460</v>
      </c>
      <c r="C399" s="49" t="s">
        <v>461</v>
      </c>
      <c r="D399" s="50" t="s">
        <v>25</v>
      </c>
      <c r="E399" s="51">
        <v>0.13</v>
      </c>
      <c r="F399" s="52">
        <f t="shared" si="14"/>
        <v>0</v>
      </c>
      <c r="G399" s="46"/>
      <c r="H399" s="46"/>
      <c r="I399" s="46"/>
    </row>
    <row r="400" spans="1:9" s="26" customFormat="1" ht="45" hidden="1" x14ac:dyDescent="0.2">
      <c r="A400" s="47" t="s">
        <v>462</v>
      </c>
      <c r="B400" s="48" t="s">
        <v>463</v>
      </c>
      <c r="C400" s="49" t="s">
        <v>464</v>
      </c>
      <c r="D400" s="50" t="s">
        <v>62</v>
      </c>
      <c r="E400" s="51">
        <v>0.23</v>
      </c>
      <c r="F400" s="52">
        <f>+E400*$E$386</f>
        <v>0</v>
      </c>
      <c r="G400" s="46"/>
      <c r="H400" s="46"/>
      <c r="I400" s="46"/>
    </row>
    <row r="401" spans="1:9" s="26" customFormat="1" ht="60" hidden="1" x14ac:dyDescent="0.2">
      <c r="A401" s="47" t="s">
        <v>465</v>
      </c>
      <c r="B401" s="48" t="s">
        <v>466</v>
      </c>
      <c r="C401" s="49" t="s">
        <v>467</v>
      </c>
      <c r="D401" s="50" t="s">
        <v>64</v>
      </c>
      <c r="E401" s="51">
        <v>1004</v>
      </c>
      <c r="F401" s="52">
        <f t="shared" si="14"/>
        <v>0</v>
      </c>
      <c r="G401" s="46"/>
      <c r="H401" s="46"/>
      <c r="I401" s="46"/>
    </row>
    <row r="402" spans="1:9" s="26" customFormat="1" ht="15" hidden="1" x14ac:dyDescent="0.2">
      <c r="A402" s="47" t="s">
        <v>468</v>
      </c>
      <c r="B402" s="48" t="s">
        <v>469</v>
      </c>
      <c r="C402" s="49" t="s">
        <v>470</v>
      </c>
      <c r="D402" s="50" t="s">
        <v>103</v>
      </c>
      <c r="E402" s="51">
        <v>4.95</v>
      </c>
      <c r="F402" s="52">
        <f t="shared" si="14"/>
        <v>0</v>
      </c>
      <c r="G402" s="46"/>
      <c r="H402" s="46"/>
      <c r="I402" s="46"/>
    </row>
    <row r="403" spans="1:9" s="26" customFormat="1" ht="15" hidden="1" x14ac:dyDescent="0.2">
      <c r="A403" s="47" t="s">
        <v>471</v>
      </c>
      <c r="B403" s="48" t="s">
        <v>472</v>
      </c>
      <c r="C403" s="49" t="s">
        <v>473</v>
      </c>
      <c r="D403" s="50" t="s">
        <v>25</v>
      </c>
      <c r="E403" s="51">
        <v>0.08</v>
      </c>
      <c r="F403" s="52">
        <f t="shared" si="14"/>
        <v>0</v>
      </c>
      <c r="G403" s="46"/>
      <c r="H403" s="46"/>
      <c r="I403" s="46"/>
    </row>
    <row r="404" spans="1:9" customFormat="1" ht="15.75" hidden="1" customHeight="1" x14ac:dyDescent="0.25">
      <c r="A404" s="118" t="s">
        <v>474</v>
      </c>
      <c r="B404" s="119"/>
      <c r="C404" s="119"/>
      <c r="D404" s="119"/>
      <c r="E404" s="119"/>
      <c r="F404" s="119"/>
      <c r="G404" s="46"/>
      <c r="H404" s="46"/>
      <c r="I404" s="46"/>
    </row>
    <row r="405" spans="1:9" s="46" customFormat="1" ht="21" hidden="1" customHeight="1" x14ac:dyDescent="0.25">
      <c r="A405" s="44">
        <v>18</v>
      </c>
      <c r="B405" s="44" t="s">
        <v>475</v>
      </c>
      <c r="C405" s="45" t="s">
        <v>476</v>
      </c>
      <c r="D405" s="44" t="s">
        <v>49</v>
      </c>
      <c r="E405" s="146">
        <f>+E415*2.4*0.6*0.4/100</f>
        <v>0</v>
      </c>
      <c r="F405" s="147"/>
    </row>
    <row r="406" spans="1:9" s="26" customFormat="1" ht="15" hidden="1" x14ac:dyDescent="0.2">
      <c r="A406" s="47" t="s">
        <v>477</v>
      </c>
      <c r="B406" s="48"/>
      <c r="C406" s="49" t="s">
        <v>14</v>
      </c>
      <c r="D406" s="50" t="s">
        <v>15</v>
      </c>
      <c r="E406" s="51">
        <v>238.56</v>
      </c>
      <c r="F406" s="52">
        <v>44.85</v>
      </c>
      <c r="G406" s="46"/>
      <c r="H406" s="46"/>
      <c r="I406" s="46"/>
    </row>
    <row r="407" spans="1:9" s="26" customFormat="1" ht="15" hidden="1" x14ac:dyDescent="0.2">
      <c r="A407" s="47" t="s">
        <v>478</v>
      </c>
      <c r="B407" s="48"/>
      <c r="C407" s="49" t="s">
        <v>17</v>
      </c>
      <c r="D407" s="50" t="s">
        <v>15</v>
      </c>
      <c r="E407" s="51">
        <v>69.930000000000007</v>
      </c>
      <c r="F407" s="52">
        <v>13.15</v>
      </c>
      <c r="G407" s="46"/>
      <c r="H407" s="46"/>
      <c r="I407" s="46"/>
    </row>
    <row r="408" spans="1:9" s="26" customFormat="1" ht="30" hidden="1" x14ac:dyDescent="0.2">
      <c r="A408" s="47" t="s">
        <v>479</v>
      </c>
      <c r="B408" s="48" t="s">
        <v>480</v>
      </c>
      <c r="C408" s="49" t="s">
        <v>481</v>
      </c>
      <c r="D408" s="50" t="s">
        <v>20</v>
      </c>
      <c r="E408" s="51">
        <v>27.2</v>
      </c>
      <c r="F408" s="52">
        <v>5.1100000000000003</v>
      </c>
      <c r="G408" s="46"/>
      <c r="H408" s="46"/>
      <c r="I408" s="46"/>
    </row>
    <row r="409" spans="1:9" s="26" customFormat="1" ht="45" hidden="1" x14ac:dyDescent="0.2">
      <c r="A409" s="47" t="s">
        <v>482</v>
      </c>
      <c r="B409" s="48"/>
      <c r="C409" s="49" t="s">
        <v>483</v>
      </c>
      <c r="D409" s="50" t="s">
        <v>20</v>
      </c>
      <c r="E409" s="51">
        <v>64.06</v>
      </c>
      <c r="F409" s="52">
        <v>12.04</v>
      </c>
      <c r="G409" s="46"/>
      <c r="H409" s="46"/>
      <c r="I409" s="46"/>
    </row>
    <row r="410" spans="1:9" s="26" customFormat="1" ht="15" hidden="1" x14ac:dyDescent="0.2">
      <c r="A410" s="47" t="s">
        <v>484</v>
      </c>
      <c r="B410" s="48" t="s">
        <v>485</v>
      </c>
      <c r="C410" s="49" t="s">
        <v>59</v>
      </c>
      <c r="D410" s="50" t="s">
        <v>20</v>
      </c>
      <c r="E410" s="51">
        <v>5.87</v>
      </c>
      <c r="F410" s="52">
        <v>1.1000000000000001</v>
      </c>
      <c r="G410" s="46"/>
      <c r="H410" s="46"/>
      <c r="I410" s="46"/>
    </row>
    <row r="411" spans="1:9" s="26" customFormat="1" ht="15" hidden="1" x14ac:dyDescent="0.2">
      <c r="A411" s="47" t="s">
        <v>486</v>
      </c>
      <c r="B411" s="48" t="s">
        <v>487</v>
      </c>
      <c r="C411" s="49" t="s">
        <v>488</v>
      </c>
      <c r="D411" s="50" t="s">
        <v>20</v>
      </c>
      <c r="E411" s="51">
        <v>12.36</v>
      </c>
      <c r="F411" s="52">
        <v>2.3199999999999998</v>
      </c>
      <c r="G411" s="46"/>
      <c r="H411" s="46"/>
      <c r="I411" s="46"/>
    </row>
    <row r="412" spans="1:9" s="26" customFormat="1" ht="15" hidden="1" x14ac:dyDescent="0.2">
      <c r="A412" s="47" t="s">
        <v>489</v>
      </c>
      <c r="B412" s="48"/>
      <c r="C412" s="49" t="s">
        <v>131</v>
      </c>
      <c r="D412" s="50" t="s">
        <v>62</v>
      </c>
      <c r="E412" s="51">
        <v>0.41</v>
      </c>
      <c r="F412" s="52">
        <v>7.7100000000000002E-2</v>
      </c>
      <c r="G412" s="46"/>
      <c r="H412" s="46"/>
      <c r="I412" s="46"/>
    </row>
    <row r="413" spans="1:9" s="26" customFormat="1" ht="15" hidden="1" x14ac:dyDescent="0.2">
      <c r="A413" s="47" t="s">
        <v>490</v>
      </c>
      <c r="B413" s="48"/>
      <c r="C413" s="49" t="s">
        <v>491</v>
      </c>
      <c r="D413" s="50" t="s">
        <v>62</v>
      </c>
      <c r="E413" s="51">
        <v>0.67</v>
      </c>
      <c r="F413" s="52">
        <v>0.126</v>
      </c>
      <c r="G413" s="46"/>
      <c r="H413" s="46"/>
      <c r="I413" s="46"/>
    </row>
    <row r="414" spans="1:9" s="26" customFormat="1" ht="15" hidden="1" x14ac:dyDescent="0.2">
      <c r="A414" s="47" t="s">
        <v>492</v>
      </c>
      <c r="B414" s="48"/>
      <c r="C414" s="49" t="s">
        <v>461</v>
      </c>
      <c r="D414" s="50" t="s">
        <v>25</v>
      </c>
      <c r="E414" s="51">
        <v>7.0000000000000007E-2</v>
      </c>
      <c r="F414" s="52">
        <v>1.32E-2</v>
      </c>
      <c r="G414" s="46"/>
      <c r="H414" s="46"/>
      <c r="I414" s="46"/>
    </row>
    <row r="415" spans="1:9" s="46" customFormat="1" ht="21" hidden="1" customHeight="1" x14ac:dyDescent="0.25">
      <c r="A415" s="44">
        <v>19</v>
      </c>
      <c r="B415" s="44" t="s">
        <v>422</v>
      </c>
      <c r="C415" s="45" t="s">
        <v>493</v>
      </c>
      <c r="D415" s="44" t="s">
        <v>103</v>
      </c>
      <c r="E415" s="158">
        <f>0/2.4</f>
        <v>0</v>
      </c>
      <c r="F415" s="159"/>
    </row>
    <row r="416" spans="1:9" s="46" customFormat="1" ht="42.75" hidden="1" x14ac:dyDescent="0.25">
      <c r="A416" s="44">
        <v>20</v>
      </c>
      <c r="B416" s="44" t="s">
        <v>255</v>
      </c>
      <c r="C416" s="45" t="s">
        <v>256</v>
      </c>
      <c r="D416" s="44" t="s">
        <v>25</v>
      </c>
      <c r="E416" s="146">
        <v>0</v>
      </c>
      <c r="F416" s="147"/>
    </row>
    <row r="417" spans="1:9" s="46" customFormat="1" ht="33" hidden="1" customHeight="1" x14ac:dyDescent="0.25">
      <c r="A417" s="44" t="s">
        <v>494</v>
      </c>
      <c r="B417" s="44" t="s">
        <v>495</v>
      </c>
      <c r="C417" s="45" t="s">
        <v>496</v>
      </c>
      <c r="D417" s="44" t="s">
        <v>49</v>
      </c>
      <c r="E417" s="141">
        <v>0</v>
      </c>
      <c r="F417" s="142"/>
    </row>
    <row r="418" spans="1:9" s="26" customFormat="1" ht="15" hidden="1" x14ac:dyDescent="0.2">
      <c r="A418" s="47" t="s">
        <v>139</v>
      </c>
      <c r="B418" s="48"/>
      <c r="C418" s="49" t="s">
        <v>14</v>
      </c>
      <c r="D418" s="50" t="s">
        <v>15</v>
      </c>
      <c r="E418" s="51">
        <v>180</v>
      </c>
      <c r="F418" s="52">
        <f>E418*$E$417</f>
        <v>0</v>
      </c>
      <c r="G418" s="46"/>
      <c r="H418" s="46"/>
      <c r="I418" s="46"/>
    </row>
    <row r="419" spans="1:9" s="26" customFormat="1" ht="15" hidden="1" x14ac:dyDescent="0.2">
      <c r="A419" s="47" t="s">
        <v>140</v>
      </c>
      <c r="B419" s="48"/>
      <c r="C419" s="49" t="s">
        <v>17</v>
      </c>
      <c r="D419" s="50" t="s">
        <v>15</v>
      </c>
      <c r="E419" s="51">
        <v>18.3</v>
      </c>
      <c r="F419" s="52">
        <f>+E419*$E$417</f>
        <v>0</v>
      </c>
      <c r="G419" s="46"/>
      <c r="H419" s="46"/>
      <c r="I419" s="46"/>
    </row>
    <row r="420" spans="1:9" s="26" customFormat="1" ht="15" hidden="1" x14ac:dyDescent="0.2">
      <c r="A420" s="47" t="s">
        <v>141</v>
      </c>
      <c r="B420" s="48"/>
      <c r="C420" s="49" t="s">
        <v>497</v>
      </c>
      <c r="D420" s="50" t="s">
        <v>20</v>
      </c>
      <c r="E420" s="51">
        <v>48</v>
      </c>
      <c r="F420" s="52">
        <f>+E420*$E$417</f>
        <v>0</v>
      </c>
      <c r="G420" s="46"/>
      <c r="H420" s="46"/>
      <c r="I420" s="46"/>
    </row>
    <row r="421" spans="1:9" s="26" customFormat="1" ht="15" hidden="1" x14ac:dyDescent="0.2">
      <c r="A421" s="47" t="s">
        <v>376</v>
      </c>
      <c r="B421" s="48"/>
      <c r="C421" s="49" t="s">
        <v>59</v>
      </c>
      <c r="D421" s="50" t="s">
        <v>20</v>
      </c>
      <c r="E421" s="51">
        <v>0.13</v>
      </c>
      <c r="F421" s="52">
        <f>+E421*$E$417</f>
        <v>0</v>
      </c>
      <c r="G421" s="46"/>
      <c r="H421" s="46"/>
      <c r="I421" s="46"/>
    </row>
    <row r="422" spans="1:9" s="26" customFormat="1" ht="15" hidden="1" x14ac:dyDescent="0.2">
      <c r="A422" s="47" t="s">
        <v>498</v>
      </c>
      <c r="B422" s="48"/>
      <c r="C422" s="49" t="s">
        <v>499</v>
      </c>
      <c r="D422" s="50" t="s">
        <v>62</v>
      </c>
      <c r="E422" s="51">
        <v>102</v>
      </c>
      <c r="F422" s="52">
        <f>+E422*$E$417</f>
        <v>0</v>
      </c>
      <c r="G422" s="46"/>
      <c r="H422" s="46"/>
      <c r="I422" s="46"/>
    </row>
    <row r="423" spans="1:9" s="26" customFormat="1" ht="15" hidden="1" x14ac:dyDescent="0.2">
      <c r="A423" s="47" t="s">
        <v>500</v>
      </c>
      <c r="B423" s="48"/>
      <c r="C423" s="49" t="s">
        <v>131</v>
      </c>
      <c r="D423" s="50" t="s">
        <v>62</v>
      </c>
      <c r="E423" s="51">
        <v>50</v>
      </c>
      <c r="F423" s="52">
        <f>+E423*$E$417</f>
        <v>0</v>
      </c>
      <c r="G423" s="46"/>
      <c r="H423" s="46"/>
      <c r="I423" s="46"/>
    </row>
    <row r="424" spans="1:9" ht="18.75" customHeight="1" x14ac:dyDescent="0.2">
      <c r="A424" s="143" t="s">
        <v>9</v>
      </c>
      <c r="B424" s="144"/>
      <c r="C424" s="144"/>
      <c r="D424" s="144"/>
      <c r="E424" s="144"/>
      <c r="F424" s="144"/>
    </row>
    <row r="425" spans="1:9" s="71" customFormat="1" ht="28.5" x14ac:dyDescent="0.2">
      <c r="A425" s="78" t="s">
        <v>26</v>
      </c>
      <c r="B425" s="44" t="s">
        <v>27</v>
      </c>
      <c r="C425" s="45" t="s">
        <v>28</v>
      </c>
      <c r="D425" s="44" t="s">
        <v>29</v>
      </c>
      <c r="E425" s="146">
        <v>0.25</v>
      </c>
      <c r="F425" s="147"/>
      <c r="G425" s="26"/>
      <c r="H425" s="53"/>
      <c r="I425" s="26"/>
    </row>
    <row r="426" spans="1:9" s="26" customFormat="1" ht="15" hidden="1" customHeight="1" x14ac:dyDescent="0.2">
      <c r="A426" s="47"/>
      <c r="B426" s="48"/>
      <c r="C426" s="49" t="s">
        <v>17</v>
      </c>
      <c r="D426" s="50" t="s">
        <v>15</v>
      </c>
      <c r="E426" s="51">
        <v>31.99</v>
      </c>
      <c r="F426" s="52">
        <f>+E426*E425</f>
        <v>7.9974999999999996</v>
      </c>
    </row>
    <row r="427" spans="1:9" s="26" customFormat="1" ht="15" x14ac:dyDescent="0.2">
      <c r="A427" s="47"/>
      <c r="B427" s="48"/>
      <c r="C427" s="49" t="s">
        <v>30</v>
      </c>
      <c r="D427" s="50" t="s">
        <v>20</v>
      </c>
      <c r="E427" s="51">
        <v>16</v>
      </c>
      <c r="F427" s="52">
        <f>+E427*E425</f>
        <v>4</v>
      </c>
    </row>
    <row r="428" spans="1:9" s="26" customFormat="1" ht="15" x14ac:dyDescent="0.2">
      <c r="A428" s="47"/>
      <c r="B428" s="48"/>
      <c r="C428" s="49" t="s">
        <v>31</v>
      </c>
      <c r="D428" s="50" t="s">
        <v>20</v>
      </c>
      <c r="E428" s="51">
        <v>16</v>
      </c>
      <c r="F428" s="52">
        <f>+E428*E425</f>
        <v>4</v>
      </c>
    </row>
    <row r="429" spans="1:9" ht="24" customHeight="1" x14ac:dyDescent="0.2">
      <c r="A429" s="143" t="s">
        <v>501</v>
      </c>
      <c r="B429" s="144"/>
      <c r="C429" s="144"/>
      <c r="D429" s="144"/>
      <c r="E429" s="144"/>
      <c r="F429" s="144"/>
    </row>
    <row r="430" spans="1:9" ht="46.5" hidden="1" customHeight="1" x14ac:dyDescent="0.2">
      <c r="A430" s="44">
        <v>1</v>
      </c>
      <c r="B430" s="44" t="s">
        <v>144</v>
      </c>
      <c r="C430" s="45" t="s">
        <v>502</v>
      </c>
      <c r="D430" s="44" t="s">
        <v>49</v>
      </c>
      <c r="E430" s="139">
        <v>0</v>
      </c>
      <c r="F430" s="140"/>
      <c r="H430" s="14"/>
    </row>
    <row r="431" spans="1:9" s="26" customFormat="1" ht="33" hidden="1" customHeight="1" x14ac:dyDescent="0.2">
      <c r="A431" s="47"/>
      <c r="B431" s="48"/>
      <c r="C431" s="49" t="s">
        <v>14</v>
      </c>
      <c r="D431" s="50" t="s">
        <v>15</v>
      </c>
      <c r="E431" s="51">
        <v>14.4</v>
      </c>
      <c r="F431" s="52">
        <f>E431*E430</f>
        <v>0</v>
      </c>
    </row>
    <row r="432" spans="1:9" ht="15" hidden="1" customHeight="1" x14ac:dyDescent="0.2">
      <c r="A432" s="47"/>
      <c r="B432" s="48"/>
      <c r="C432" s="49" t="s">
        <v>17</v>
      </c>
      <c r="D432" s="50" t="s">
        <v>15</v>
      </c>
      <c r="E432" s="51">
        <v>14.3</v>
      </c>
      <c r="F432" s="52">
        <f>E432*E430</f>
        <v>0</v>
      </c>
    </row>
    <row r="433" spans="1:8" s="26" customFormat="1" ht="33" hidden="1" customHeight="1" x14ac:dyDescent="0.2">
      <c r="A433" s="47"/>
      <c r="B433" s="48"/>
      <c r="C433" s="49" t="s">
        <v>40</v>
      </c>
      <c r="D433" s="50" t="s">
        <v>20</v>
      </c>
      <c r="E433" s="51">
        <v>1.55</v>
      </c>
      <c r="F433" s="52">
        <f>E433*E430</f>
        <v>0</v>
      </c>
    </row>
    <row r="434" spans="1:8" ht="15" hidden="1" customHeight="1" x14ac:dyDescent="0.2">
      <c r="A434" s="47"/>
      <c r="B434" s="48"/>
      <c r="C434" s="49" t="s">
        <v>90</v>
      </c>
      <c r="D434" s="50" t="s">
        <v>20</v>
      </c>
      <c r="E434" s="51">
        <v>4.76</v>
      </c>
      <c r="F434" s="52">
        <f>E434*E430</f>
        <v>0</v>
      </c>
    </row>
    <row r="435" spans="1:8" s="26" customFormat="1" ht="33" hidden="1" customHeight="1" x14ac:dyDescent="0.2">
      <c r="A435" s="47"/>
      <c r="B435" s="48"/>
      <c r="C435" s="49" t="s">
        <v>146</v>
      </c>
      <c r="D435" s="50" t="s">
        <v>20</v>
      </c>
      <c r="E435" s="51">
        <v>7.08</v>
      </c>
      <c r="F435" s="52">
        <f>E435*E430</f>
        <v>0</v>
      </c>
    </row>
    <row r="436" spans="1:8" s="26" customFormat="1" ht="26.25" hidden="1" customHeight="1" x14ac:dyDescent="0.2">
      <c r="A436" s="47"/>
      <c r="B436" s="48"/>
      <c r="C436" s="49" t="s">
        <v>122</v>
      </c>
      <c r="D436" s="50" t="s">
        <v>20</v>
      </c>
      <c r="E436" s="51">
        <v>0.91</v>
      </c>
      <c r="F436" s="52">
        <f>E436*E430</f>
        <v>0</v>
      </c>
    </row>
    <row r="437" spans="1:8" ht="15" hidden="1" customHeight="1" x14ac:dyDescent="0.2">
      <c r="A437" s="47"/>
      <c r="B437" s="48"/>
      <c r="C437" s="49" t="s">
        <v>131</v>
      </c>
      <c r="D437" s="50" t="s">
        <v>62</v>
      </c>
      <c r="E437" s="51">
        <v>7</v>
      </c>
      <c r="F437" s="52">
        <f>E437*E430</f>
        <v>0</v>
      </c>
    </row>
    <row r="438" spans="1:8" s="26" customFormat="1" ht="33" hidden="1" customHeight="1" x14ac:dyDescent="0.2">
      <c r="A438" s="47"/>
      <c r="B438" s="48"/>
      <c r="C438" s="49" t="s">
        <v>147</v>
      </c>
      <c r="D438" s="50" t="s">
        <v>62</v>
      </c>
      <c r="E438" s="51">
        <v>122</v>
      </c>
      <c r="F438" s="52">
        <f>E438*E430</f>
        <v>0</v>
      </c>
    </row>
    <row r="439" spans="1:8" s="65" customFormat="1" ht="25.5" hidden="1" x14ac:dyDescent="0.25">
      <c r="A439" s="62" t="s">
        <v>26</v>
      </c>
      <c r="B439" s="63"/>
      <c r="C439" s="63" t="s">
        <v>148</v>
      </c>
      <c r="D439" s="64" t="s">
        <v>29</v>
      </c>
      <c r="E439" s="148">
        <v>0</v>
      </c>
      <c r="F439" s="148"/>
    </row>
    <row r="440" spans="1:8" ht="21" hidden="1" customHeight="1" x14ac:dyDescent="0.2">
      <c r="A440" s="62" t="s">
        <v>13</v>
      </c>
      <c r="B440" s="66"/>
      <c r="C440" s="67" t="s">
        <v>14</v>
      </c>
      <c r="D440" s="68" t="s">
        <v>15</v>
      </c>
      <c r="E440" s="69">
        <v>57.76</v>
      </c>
      <c r="F440" s="69">
        <f>E440*E439</f>
        <v>0</v>
      </c>
    </row>
    <row r="441" spans="1:8" ht="21" hidden="1" customHeight="1" x14ac:dyDescent="0.2">
      <c r="A441" s="62" t="s">
        <v>16</v>
      </c>
      <c r="B441" s="66"/>
      <c r="C441" s="67" t="s">
        <v>17</v>
      </c>
      <c r="D441" s="68" t="s">
        <v>15</v>
      </c>
      <c r="E441" s="69">
        <v>15.7</v>
      </c>
      <c r="F441" s="69">
        <f>E439*E441</f>
        <v>0</v>
      </c>
    </row>
    <row r="442" spans="1:8" ht="27.75" hidden="1" customHeight="1" x14ac:dyDescent="0.2">
      <c r="A442" s="62" t="s">
        <v>18</v>
      </c>
      <c r="B442" s="66"/>
      <c r="C442" s="67" t="s">
        <v>44</v>
      </c>
      <c r="D442" s="68" t="s">
        <v>20</v>
      </c>
      <c r="E442" s="69">
        <v>47.1</v>
      </c>
      <c r="F442" s="69">
        <f>E439*E442</f>
        <v>0</v>
      </c>
    </row>
    <row r="443" spans="1:8" ht="33" hidden="1" customHeight="1" x14ac:dyDescent="0.2">
      <c r="A443" s="62" t="s">
        <v>21</v>
      </c>
      <c r="B443" s="66"/>
      <c r="C443" s="67" t="s">
        <v>149</v>
      </c>
      <c r="D443" s="68" t="s">
        <v>20</v>
      </c>
      <c r="E443" s="69">
        <v>15.7</v>
      </c>
      <c r="F443" s="69">
        <f>E439*E443</f>
        <v>0</v>
      </c>
    </row>
    <row r="444" spans="1:8" ht="46.5" hidden="1" customHeight="1" x14ac:dyDescent="0.2">
      <c r="A444" s="44">
        <v>1</v>
      </c>
      <c r="B444" s="44" t="s">
        <v>184</v>
      </c>
      <c r="C444" s="45" t="s">
        <v>503</v>
      </c>
      <c r="D444" s="44" t="s">
        <v>49</v>
      </c>
      <c r="E444" s="139">
        <v>0</v>
      </c>
      <c r="F444" s="140"/>
      <c r="H444" s="14"/>
    </row>
    <row r="445" spans="1:8" s="26" customFormat="1" ht="33" hidden="1" customHeight="1" x14ac:dyDescent="0.2">
      <c r="A445" s="47"/>
      <c r="B445" s="48"/>
      <c r="C445" s="49" t="s">
        <v>14</v>
      </c>
      <c r="D445" s="50" t="s">
        <v>15</v>
      </c>
      <c r="E445" s="51">
        <v>21.6</v>
      </c>
      <c r="F445" s="52">
        <f>E445*E444</f>
        <v>0</v>
      </c>
    </row>
    <row r="446" spans="1:8" s="5" customFormat="1" ht="24.75" hidden="1" customHeight="1" x14ac:dyDescent="0.25">
      <c r="A446" s="62"/>
      <c r="B446" s="79"/>
      <c r="C446" s="67" t="s">
        <v>17</v>
      </c>
      <c r="D446" s="68" t="s">
        <v>15</v>
      </c>
      <c r="E446" s="80">
        <v>19.72</v>
      </c>
      <c r="F446" s="69">
        <f>E446*E444</f>
        <v>0</v>
      </c>
    </row>
    <row r="447" spans="1:8" s="26" customFormat="1" ht="33" hidden="1" customHeight="1" x14ac:dyDescent="0.2">
      <c r="A447" s="47"/>
      <c r="B447" s="48"/>
      <c r="C447" s="49" t="s">
        <v>40</v>
      </c>
      <c r="D447" s="50" t="s">
        <v>20</v>
      </c>
      <c r="E447" s="51">
        <v>1.79</v>
      </c>
      <c r="F447" s="52">
        <f>E447*E444</f>
        <v>0</v>
      </c>
      <c r="H447" s="81"/>
    </row>
    <row r="448" spans="1:8" s="5" customFormat="1" ht="15" hidden="1" x14ac:dyDescent="0.25">
      <c r="A448" s="62"/>
      <c r="B448" s="79"/>
      <c r="C448" s="67" t="s">
        <v>90</v>
      </c>
      <c r="D448" s="68" t="s">
        <v>20</v>
      </c>
      <c r="E448" s="80">
        <v>2.46</v>
      </c>
      <c r="F448" s="69">
        <f>E448*E444</f>
        <v>0</v>
      </c>
    </row>
    <row r="449" spans="1:8" s="5" customFormat="1" ht="30" hidden="1" x14ac:dyDescent="0.25">
      <c r="A449" s="62"/>
      <c r="B449" s="79"/>
      <c r="C449" s="67" t="s">
        <v>42</v>
      </c>
      <c r="D449" s="68" t="s">
        <v>20</v>
      </c>
      <c r="E449" s="80">
        <v>2.35</v>
      </c>
      <c r="F449" s="69">
        <f>E449*E444</f>
        <v>0</v>
      </c>
    </row>
    <row r="450" spans="1:8" s="26" customFormat="1" ht="33" hidden="1" customHeight="1" x14ac:dyDescent="0.2">
      <c r="A450" s="47"/>
      <c r="B450" s="48"/>
      <c r="C450" s="49" t="s">
        <v>146</v>
      </c>
      <c r="D450" s="50" t="s">
        <v>20</v>
      </c>
      <c r="E450" s="51">
        <v>12.21</v>
      </c>
      <c r="F450" s="52">
        <f>E450*E444</f>
        <v>0</v>
      </c>
    </row>
    <row r="451" spans="1:8" s="26" customFormat="1" ht="26.25" hidden="1" customHeight="1" x14ac:dyDescent="0.2">
      <c r="A451" s="47"/>
      <c r="B451" s="48"/>
      <c r="C451" s="49" t="s">
        <v>122</v>
      </c>
      <c r="D451" s="50" t="s">
        <v>20</v>
      </c>
      <c r="E451" s="51">
        <v>0.91</v>
      </c>
      <c r="F451" s="52">
        <f>E451*E444</f>
        <v>0</v>
      </c>
    </row>
    <row r="452" spans="1:8" s="5" customFormat="1" ht="24.75" hidden="1" customHeight="1" x14ac:dyDescent="0.25">
      <c r="A452" s="62"/>
      <c r="B452" s="79"/>
      <c r="C452" s="67" t="s">
        <v>131</v>
      </c>
      <c r="D452" s="68" t="s">
        <v>62</v>
      </c>
      <c r="E452" s="80">
        <v>7</v>
      </c>
      <c r="F452" s="69">
        <f>E452*E444</f>
        <v>0</v>
      </c>
    </row>
    <row r="453" spans="1:8" s="26" customFormat="1" ht="33" hidden="1" customHeight="1" x14ac:dyDescent="0.2">
      <c r="A453" s="47"/>
      <c r="B453" s="48"/>
      <c r="C453" s="49" t="s">
        <v>196</v>
      </c>
      <c r="D453" s="50" t="s">
        <v>62</v>
      </c>
      <c r="E453" s="51">
        <v>126</v>
      </c>
      <c r="F453" s="52">
        <f>E453*E444</f>
        <v>0</v>
      </c>
    </row>
    <row r="454" spans="1:8" s="5" customFormat="1" ht="28.5" hidden="1" customHeight="1" x14ac:dyDescent="0.25">
      <c r="A454" s="78">
        <v>1</v>
      </c>
      <c r="B454" s="78" t="s">
        <v>338</v>
      </c>
      <c r="C454" s="82" t="s">
        <v>339</v>
      </c>
      <c r="D454" s="78" t="s">
        <v>25</v>
      </c>
      <c r="E454" s="154">
        <v>0</v>
      </c>
      <c r="F454" s="155"/>
    </row>
    <row r="455" spans="1:8" s="83" customFormat="1" ht="23.25" hidden="1" customHeight="1" x14ac:dyDescent="0.25">
      <c r="A455" s="62"/>
      <c r="B455" s="79"/>
      <c r="C455" s="67" t="s">
        <v>17</v>
      </c>
      <c r="D455" s="68" t="s">
        <v>15</v>
      </c>
      <c r="E455" s="80">
        <v>0.57999999999999996</v>
      </c>
      <c r="F455" s="69">
        <f>E455*E454</f>
        <v>0</v>
      </c>
    </row>
    <row r="456" spans="1:8" s="83" customFormat="1" ht="23.25" hidden="1" customHeight="1" x14ac:dyDescent="0.25">
      <c r="A456" s="62"/>
      <c r="B456" s="79"/>
      <c r="C456" s="67" t="s">
        <v>340</v>
      </c>
      <c r="D456" s="68" t="s">
        <v>20</v>
      </c>
      <c r="E456" s="80">
        <f>15*0.023+0.29</f>
        <v>0.63500000000000001</v>
      </c>
      <c r="F456" s="69">
        <f>E456*E454</f>
        <v>0</v>
      </c>
    </row>
    <row r="457" spans="1:8" s="83" customFormat="1" ht="23.25" hidden="1" customHeight="1" x14ac:dyDescent="0.25">
      <c r="A457" s="62"/>
      <c r="B457" s="79"/>
      <c r="C457" s="67" t="s">
        <v>504</v>
      </c>
      <c r="D457" s="68" t="s">
        <v>25</v>
      </c>
      <c r="E457" s="80">
        <v>1.03</v>
      </c>
      <c r="F457" s="69">
        <f>E457*E454</f>
        <v>0</v>
      </c>
    </row>
    <row r="458" spans="1:8" s="83" customFormat="1" ht="44.25" hidden="1" customHeight="1" x14ac:dyDescent="0.25">
      <c r="A458" s="78">
        <v>2</v>
      </c>
      <c r="B458" s="78" t="s">
        <v>342</v>
      </c>
      <c r="C458" s="82" t="s">
        <v>343</v>
      </c>
      <c r="D458" s="78" t="s">
        <v>29</v>
      </c>
      <c r="E458" s="156">
        <v>0</v>
      </c>
      <c r="F458" s="157"/>
    </row>
    <row r="459" spans="1:8" s="5" customFormat="1" ht="24.75" hidden="1" customHeight="1" x14ac:dyDescent="0.25">
      <c r="A459" s="62"/>
      <c r="B459" s="79"/>
      <c r="C459" s="67" t="s">
        <v>14</v>
      </c>
      <c r="D459" s="68" t="s">
        <v>15</v>
      </c>
      <c r="E459" s="80">
        <v>16.63</v>
      </c>
      <c r="F459" s="69">
        <f>E459*$E$452</f>
        <v>116.41</v>
      </c>
    </row>
    <row r="460" spans="1:8" s="5" customFormat="1" ht="24.75" hidden="1" customHeight="1" x14ac:dyDescent="0.25">
      <c r="A460" s="62"/>
      <c r="B460" s="79"/>
      <c r="C460" s="67" t="s">
        <v>17</v>
      </c>
      <c r="D460" s="68" t="s">
        <v>15</v>
      </c>
      <c r="E460" s="80">
        <v>9.24</v>
      </c>
      <c r="F460" s="69">
        <f t="shared" ref="F460:F466" si="15">+E460*$E$452</f>
        <v>64.680000000000007</v>
      </c>
      <c r="G460" s="84"/>
      <c r="H460" s="8"/>
    </row>
    <row r="461" spans="1:8" s="5" customFormat="1" ht="24.75" hidden="1" customHeight="1" x14ac:dyDescent="0.25">
      <c r="A461" s="62"/>
      <c r="B461" s="79"/>
      <c r="C461" s="67" t="s">
        <v>122</v>
      </c>
      <c r="D461" s="68" t="s">
        <v>20</v>
      </c>
      <c r="E461" s="80">
        <v>0.5</v>
      </c>
      <c r="F461" s="69">
        <f t="shared" si="15"/>
        <v>3.5</v>
      </c>
      <c r="H461" s="8"/>
    </row>
    <row r="462" spans="1:8" s="5" customFormat="1" ht="24.75" hidden="1" customHeight="1" x14ac:dyDescent="0.25">
      <c r="A462" s="62"/>
      <c r="B462" s="79"/>
      <c r="C462" s="67" t="s">
        <v>346</v>
      </c>
      <c r="D462" s="68" t="s">
        <v>20</v>
      </c>
      <c r="E462" s="80">
        <v>3.08</v>
      </c>
      <c r="F462" s="69">
        <f t="shared" si="15"/>
        <v>21.560000000000002</v>
      </c>
    </row>
    <row r="463" spans="1:8" s="5" customFormat="1" ht="24.75" hidden="1" customHeight="1" x14ac:dyDescent="0.25">
      <c r="A463" s="62"/>
      <c r="B463" s="79"/>
      <c r="C463" s="67" t="s">
        <v>347</v>
      </c>
      <c r="D463" s="68" t="s">
        <v>20</v>
      </c>
      <c r="E463" s="80">
        <v>1.37</v>
      </c>
      <c r="F463" s="69">
        <f t="shared" si="15"/>
        <v>9.59</v>
      </c>
    </row>
    <row r="464" spans="1:8" s="5" customFormat="1" ht="24.75" hidden="1" customHeight="1" x14ac:dyDescent="0.25">
      <c r="A464" s="62"/>
      <c r="B464" s="79"/>
      <c r="C464" s="67" t="s">
        <v>349</v>
      </c>
      <c r="D464" s="68" t="s">
        <v>20</v>
      </c>
      <c r="E464" s="80">
        <v>1.55</v>
      </c>
      <c r="F464" s="69">
        <f t="shared" si="15"/>
        <v>10.85</v>
      </c>
    </row>
    <row r="465" spans="1:8" s="5" customFormat="1" ht="24.75" hidden="1" customHeight="1" x14ac:dyDescent="0.25">
      <c r="A465" s="62"/>
      <c r="B465" s="79"/>
      <c r="C465" s="67" t="s">
        <v>351</v>
      </c>
      <c r="D465" s="68" t="s">
        <v>20</v>
      </c>
      <c r="E465" s="80">
        <v>1.37</v>
      </c>
      <c r="F465" s="69">
        <f t="shared" si="15"/>
        <v>9.59</v>
      </c>
    </row>
    <row r="466" spans="1:8" s="5" customFormat="1" ht="24.75" hidden="1" customHeight="1" x14ac:dyDescent="0.25">
      <c r="A466" s="62"/>
      <c r="B466" s="79"/>
      <c r="C466" s="67" t="s">
        <v>353</v>
      </c>
      <c r="D466" s="68" t="s">
        <v>20</v>
      </c>
      <c r="E466" s="80">
        <v>1.37</v>
      </c>
      <c r="F466" s="69">
        <f t="shared" si="15"/>
        <v>9.59</v>
      </c>
    </row>
    <row r="467" spans="1:8" s="5" customFormat="1" ht="24.75" hidden="1" customHeight="1" x14ac:dyDescent="0.25">
      <c r="A467" s="62"/>
      <c r="B467" s="79"/>
      <c r="C467" s="67" t="s">
        <v>355</v>
      </c>
      <c r="D467" s="68" t="s">
        <v>25</v>
      </c>
      <c r="E467" s="80">
        <v>92.5</v>
      </c>
      <c r="F467" s="69">
        <f>E467*$E$452</f>
        <v>647.5</v>
      </c>
    </row>
    <row r="468" spans="1:8" s="83" customFormat="1" ht="36" hidden="1" customHeight="1" x14ac:dyDescent="0.25">
      <c r="A468" s="78">
        <v>3</v>
      </c>
      <c r="B468" s="78" t="s">
        <v>505</v>
      </c>
      <c r="C468" s="82" t="s">
        <v>506</v>
      </c>
      <c r="D468" s="78" t="s">
        <v>507</v>
      </c>
      <c r="E468" s="156">
        <f>+E458</f>
        <v>0</v>
      </c>
      <c r="F468" s="157"/>
      <c r="H468" s="85">
        <f>H581</f>
        <v>0</v>
      </c>
    </row>
    <row r="469" spans="1:8" s="5" customFormat="1" ht="24.75" hidden="1" customHeight="1" x14ac:dyDescent="0.25">
      <c r="A469" s="62"/>
      <c r="B469" s="79"/>
      <c r="C469" s="67" t="s">
        <v>14</v>
      </c>
      <c r="D469" s="68" t="s">
        <v>15</v>
      </c>
      <c r="E469" s="80">
        <v>1.1599999999999999</v>
      </c>
      <c r="F469" s="69">
        <f>+E469*$E$462</f>
        <v>3.5728</v>
      </c>
    </row>
    <row r="470" spans="1:8" s="5" customFormat="1" ht="24.75" hidden="1" customHeight="1" x14ac:dyDescent="0.25">
      <c r="A470" s="62"/>
      <c r="B470" s="79"/>
      <c r="C470" s="67" t="s">
        <v>17</v>
      </c>
      <c r="D470" s="68" t="s">
        <v>15</v>
      </c>
      <c r="E470" s="80">
        <v>0.68799999999999994</v>
      </c>
      <c r="F470" s="69">
        <f>+E470*$E$462</f>
        <v>2.11904</v>
      </c>
    </row>
    <row r="471" spans="1:8" s="5" customFormat="1" ht="24.75" hidden="1" customHeight="1" x14ac:dyDescent="0.25">
      <c r="A471" s="62"/>
      <c r="B471" s="79"/>
      <c r="C471" s="67" t="s">
        <v>508</v>
      </c>
      <c r="D471" s="68" t="s">
        <v>20</v>
      </c>
      <c r="E471" s="80">
        <v>0.34399999999999997</v>
      </c>
      <c r="F471" s="69">
        <f>+E471*$E$462</f>
        <v>1.05952</v>
      </c>
    </row>
    <row r="472" spans="1:8" s="5" customFormat="1" ht="24.75" hidden="1" customHeight="1" x14ac:dyDescent="0.25">
      <c r="A472" s="62"/>
      <c r="B472" s="79"/>
      <c r="C472" s="67" t="s">
        <v>353</v>
      </c>
      <c r="D472" s="68" t="s">
        <v>20</v>
      </c>
      <c r="E472" s="80">
        <v>0.34399999999999997</v>
      </c>
      <c r="F472" s="69">
        <f>+E472*$E$462</f>
        <v>1.05952</v>
      </c>
    </row>
    <row r="473" spans="1:8" s="5" customFormat="1" ht="24.75" hidden="1" customHeight="1" x14ac:dyDescent="0.25">
      <c r="A473" s="62"/>
      <c r="B473" s="79"/>
      <c r="C473" s="67" t="s">
        <v>355</v>
      </c>
      <c r="D473" s="68" t="s">
        <v>25</v>
      </c>
      <c r="E473" s="80">
        <v>23.12</v>
      </c>
      <c r="F473" s="69">
        <f>E473*$E$462</f>
        <v>71.209600000000009</v>
      </c>
    </row>
    <row r="474" spans="1:8" s="83" customFormat="1" ht="31.5" hidden="1" customHeight="1" x14ac:dyDescent="0.25">
      <c r="A474" s="44">
        <v>11</v>
      </c>
      <c r="B474" s="44" t="s">
        <v>342</v>
      </c>
      <c r="C474" s="45" t="s">
        <v>509</v>
      </c>
      <c r="D474" s="44" t="s">
        <v>29</v>
      </c>
      <c r="E474" s="146">
        <v>0</v>
      </c>
      <c r="F474" s="147"/>
    </row>
    <row r="475" spans="1:8" s="5" customFormat="1" ht="15" hidden="1" x14ac:dyDescent="0.25">
      <c r="A475" s="62"/>
      <c r="B475" s="79"/>
      <c r="C475" s="67" t="s">
        <v>14</v>
      </c>
      <c r="D475" s="68" t="s">
        <v>15</v>
      </c>
      <c r="E475" s="80">
        <v>16.63</v>
      </c>
      <c r="F475" s="69">
        <f>+E475*$E$474</f>
        <v>0</v>
      </c>
    </row>
    <row r="476" spans="1:8" s="5" customFormat="1" ht="15" hidden="1" x14ac:dyDescent="0.25">
      <c r="A476" s="62"/>
      <c r="B476" s="79"/>
      <c r="C476" s="67" t="s">
        <v>17</v>
      </c>
      <c r="D476" s="68" t="s">
        <v>15</v>
      </c>
      <c r="E476" s="80">
        <v>9.3800000000000008</v>
      </c>
      <c r="F476" s="69">
        <f t="shared" ref="F476:F483" si="16">+E476*$E$474</f>
        <v>0</v>
      </c>
    </row>
    <row r="477" spans="1:8" s="5" customFormat="1" ht="15" hidden="1" x14ac:dyDescent="0.25">
      <c r="A477" s="62"/>
      <c r="B477" s="79"/>
      <c r="C477" s="67" t="s">
        <v>122</v>
      </c>
      <c r="D477" s="68" t="s">
        <v>20</v>
      </c>
      <c r="E477" s="80">
        <v>0.5</v>
      </c>
      <c r="F477" s="69">
        <f t="shared" si="16"/>
        <v>0</v>
      </c>
    </row>
    <row r="478" spans="1:8" s="5" customFormat="1" ht="15" hidden="1" x14ac:dyDescent="0.25">
      <c r="A478" s="62"/>
      <c r="B478" s="79"/>
      <c r="C478" s="67" t="s">
        <v>346</v>
      </c>
      <c r="D478" s="68" t="s">
        <v>20</v>
      </c>
      <c r="E478" s="80">
        <v>3.08</v>
      </c>
      <c r="F478" s="69">
        <f t="shared" si="16"/>
        <v>0</v>
      </c>
    </row>
    <row r="479" spans="1:8" ht="15" hidden="1" x14ac:dyDescent="0.2">
      <c r="A479" s="47"/>
      <c r="B479" s="48"/>
      <c r="C479" s="49" t="s">
        <v>347</v>
      </c>
      <c r="D479" s="50" t="s">
        <v>20</v>
      </c>
      <c r="E479" s="51">
        <v>1.37</v>
      </c>
      <c r="F479" s="69">
        <f t="shared" si="16"/>
        <v>0</v>
      </c>
    </row>
    <row r="480" spans="1:8" s="5" customFormat="1" ht="15" hidden="1" x14ac:dyDescent="0.25">
      <c r="A480" s="62"/>
      <c r="B480" s="79"/>
      <c r="C480" s="67" t="s">
        <v>349</v>
      </c>
      <c r="D480" s="68" t="s">
        <v>20</v>
      </c>
      <c r="E480" s="80">
        <v>1.55</v>
      </c>
      <c r="F480" s="69">
        <f t="shared" si="16"/>
        <v>0</v>
      </c>
    </row>
    <row r="481" spans="1:8" s="5" customFormat="1" ht="15" hidden="1" x14ac:dyDescent="0.25">
      <c r="A481" s="62"/>
      <c r="B481" s="79"/>
      <c r="C481" s="67" t="s">
        <v>351</v>
      </c>
      <c r="D481" s="68" t="s">
        <v>20</v>
      </c>
      <c r="E481" s="80">
        <v>1.44</v>
      </c>
      <c r="F481" s="69">
        <f t="shared" si="16"/>
        <v>0</v>
      </c>
    </row>
    <row r="482" spans="1:8" s="5" customFormat="1" ht="15" hidden="1" x14ac:dyDescent="0.25">
      <c r="A482" s="62"/>
      <c r="B482" s="79"/>
      <c r="C482" s="67" t="s">
        <v>353</v>
      </c>
      <c r="D482" s="68" t="s">
        <v>20</v>
      </c>
      <c r="E482" s="80">
        <v>1.44</v>
      </c>
      <c r="F482" s="69">
        <f t="shared" si="16"/>
        <v>0</v>
      </c>
    </row>
    <row r="483" spans="1:8" s="5" customFormat="1" ht="15" hidden="1" x14ac:dyDescent="0.25">
      <c r="A483" s="62"/>
      <c r="B483" s="79"/>
      <c r="C483" s="67" t="s">
        <v>366</v>
      </c>
      <c r="D483" s="68" t="s">
        <v>25</v>
      </c>
      <c r="E483" s="80">
        <v>96.6</v>
      </c>
      <c r="F483" s="69">
        <f t="shared" si="16"/>
        <v>0</v>
      </c>
      <c r="H483" s="8">
        <f>+H581</f>
        <v>0</v>
      </c>
    </row>
    <row r="484" spans="1:8" s="46" customFormat="1" ht="28.5" hidden="1" x14ac:dyDescent="0.25">
      <c r="A484" s="44">
        <v>12</v>
      </c>
      <c r="B484" s="44" t="s">
        <v>367</v>
      </c>
      <c r="C484" s="45" t="s">
        <v>368</v>
      </c>
      <c r="D484" s="44" t="s">
        <v>29</v>
      </c>
      <c r="E484" s="146">
        <f>+E474</f>
        <v>0</v>
      </c>
      <c r="F484" s="147"/>
    </row>
    <row r="485" spans="1:8" s="5" customFormat="1" ht="15" hidden="1" x14ac:dyDescent="0.25">
      <c r="A485" s="62"/>
      <c r="B485" s="79"/>
      <c r="C485" s="67" t="s">
        <v>14</v>
      </c>
      <c r="D485" s="68" t="s">
        <v>15</v>
      </c>
      <c r="E485" s="80">
        <f>0.58*2</f>
        <v>1.1599999999999999</v>
      </c>
      <c r="F485" s="69">
        <f>+E485*$E$484</f>
        <v>0</v>
      </c>
    </row>
    <row r="486" spans="1:8" s="5" customFormat="1" ht="15" hidden="1" x14ac:dyDescent="0.25">
      <c r="A486" s="62"/>
      <c r="B486" s="79"/>
      <c r="C486" s="67" t="s">
        <v>17</v>
      </c>
      <c r="D486" s="68" t="s">
        <v>15</v>
      </c>
      <c r="E486" s="80">
        <f>0.36*2</f>
        <v>0.72</v>
      </c>
      <c r="F486" s="69">
        <f>+E486*$E$484</f>
        <v>0</v>
      </c>
    </row>
    <row r="487" spans="1:8" s="26" customFormat="1" ht="15" hidden="1" x14ac:dyDescent="0.2">
      <c r="A487" s="47"/>
      <c r="B487" s="48"/>
      <c r="C487" s="49" t="s">
        <v>351</v>
      </c>
      <c r="D487" s="50" t="s">
        <v>20</v>
      </c>
      <c r="E487" s="51">
        <f>0.18*2</f>
        <v>0.36</v>
      </c>
      <c r="F487" s="69">
        <f>+E487*$E$484</f>
        <v>0</v>
      </c>
    </row>
    <row r="488" spans="1:8" s="26" customFormat="1" ht="15" hidden="1" x14ac:dyDescent="0.2">
      <c r="A488" s="47"/>
      <c r="B488" s="48"/>
      <c r="C488" s="49" t="s">
        <v>353</v>
      </c>
      <c r="D488" s="50" t="s">
        <v>20</v>
      </c>
      <c r="E488" s="51">
        <f>0.18*2</f>
        <v>0.36</v>
      </c>
      <c r="F488" s="69">
        <f>+E488*$E$484</f>
        <v>0</v>
      </c>
      <c r="G488" s="53"/>
    </row>
    <row r="489" spans="1:8" s="5" customFormat="1" ht="15" hidden="1" x14ac:dyDescent="0.25">
      <c r="A489" s="62"/>
      <c r="B489" s="79"/>
      <c r="C489" s="67" t="s">
        <v>366</v>
      </c>
      <c r="D489" s="68" t="s">
        <v>25</v>
      </c>
      <c r="E489" s="80">
        <f>12.11*2</f>
        <v>24.22</v>
      </c>
      <c r="F489" s="69">
        <f>+E489*$E$484</f>
        <v>0</v>
      </c>
    </row>
    <row r="490" spans="1:8" ht="54.75" hidden="1" customHeight="1" x14ac:dyDescent="0.2">
      <c r="A490" s="44">
        <v>1</v>
      </c>
      <c r="B490" s="44" t="s">
        <v>510</v>
      </c>
      <c r="C490" s="45" t="s">
        <v>511</v>
      </c>
      <c r="D490" s="44" t="s">
        <v>512</v>
      </c>
      <c r="E490" s="139">
        <v>0</v>
      </c>
      <c r="F490" s="140"/>
      <c r="H490" s="14"/>
    </row>
    <row r="491" spans="1:8" s="26" customFormat="1" ht="33" hidden="1" customHeight="1" x14ac:dyDescent="0.2">
      <c r="A491" s="47"/>
      <c r="B491" s="48"/>
      <c r="C491" s="49" t="s">
        <v>14</v>
      </c>
      <c r="D491" s="50" t="s">
        <v>15</v>
      </c>
      <c r="E491" s="51">
        <v>54.6</v>
      </c>
      <c r="F491" s="52">
        <f>+E491*$E$490</f>
        <v>0</v>
      </c>
    </row>
    <row r="492" spans="1:8" s="26" customFormat="1" ht="33" hidden="1" customHeight="1" x14ac:dyDescent="0.2">
      <c r="A492" s="47"/>
      <c r="B492" s="48"/>
      <c r="C492" s="49" t="s">
        <v>17</v>
      </c>
      <c r="D492" s="50" t="s">
        <v>15</v>
      </c>
      <c r="E492" s="51">
        <v>18.899999999999999</v>
      </c>
      <c r="F492" s="52">
        <f t="shared" ref="F492:F497" si="17">+E492*$E$490</f>
        <v>0</v>
      </c>
    </row>
    <row r="493" spans="1:8" s="26" customFormat="1" ht="33" hidden="1" customHeight="1" x14ac:dyDescent="0.2">
      <c r="A493" s="47"/>
      <c r="B493" s="48"/>
      <c r="C493" s="49" t="s">
        <v>375</v>
      </c>
      <c r="D493" s="50" t="s">
        <v>20</v>
      </c>
      <c r="E493" s="51">
        <v>7.48</v>
      </c>
      <c r="F493" s="52">
        <f t="shared" si="17"/>
        <v>0</v>
      </c>
    </row>
    <row r="494" spans="1:8" s="26" customFormat="1" ht="33" hidden="1" customHeight="1" x14ac:dyDescent="0.2">
      <c r="A494" s="47"/>
      <c r="B494" s="48"/>
      <c r="C494" s="49" t="s">
        <v>377</v>
      </c>
      <c r="D494" s="50" t="s">
        <v>20</v>
      </c>
      <c r="E494" s="51">
        <v>11.9</v>
      </c>
      <c r="F494" s="52">
        <f t="shared" si="17"/>
        <v>0</v>
      </c>
    </row>
    <row r="495" spans="1:8" s="26" customFormat="1" ht="33" hidden="1" customHeight="1" x14ac:dyDescent="0.2">
      <c r="A495" s="47"/>
      <c r="B495" s="48"/>
      <c r="C495" s="49" t="s">
        <v>122</v>
      </c>
      <c r="D495" s="50" t="s">
        <v>20</v>
      </c>
      <c r="E495" s="51">
        <v>0.36</v>
      </c>
      <c r="F495" s="52">
        <f t="shared" si="17"/>
        <v>0</v>
      </c>
    </row>
    <row r="496" spans="1:8" s="26" customFormat="1" ht="33" hidden="1" customHeight="1" x14ac:dyDescent="0.2">
      <c r="A496" s="47"/>
      <c r="B496" s="48"/>
      <c r="C496" s="49" t="s">
        <v>353</v>
      </c>
      <c r="D496" s="50" t="s">
        <v>20</v>
      </c>
      <c r="E496" s="51">
        <v>2.97</v>
      </c>
      <c r="F496" s="52">
        <f t="shared" si="17"/>
        <v>0</v>
      </c>
    </row>
    <row r="497" spans="1:9" s="26" customFormat="1" ht="33" hidden="1" customHeight="1" x14ac:dyDescent="0.2">
      <c r="A497" s="47"/>
      <c r="B497" s="48"/>
      <c r="C497" s="49" t="s">
        <v>513</v>
      </c>
      <c r="D497" s="50" t="s">
        <v>25</v>
      </c>
      <c r="E497" s="51">
        <v>101</v>
      </c>
      <c r="F497" s="52">
        <f t="shared" si="17"/>
        <v>0</v>
      </c>
    </row>
    <row r="498" spans="1:9" ht="54.75" hidden="1" customHeight="1" x14ac:dyDescent="0.2">
      <c r="A498" s="44">
        <v>3</v>
      </c>
      <c r="B498" s="44" t="s">
        <v>514</v>
      </c>
      <c r="C498" s="45" t="s">
        <v>515</v>
      </c>
      <c r="D498" s="44" t="s">
        <v>29</v>
      </c>
      <c r="E498" s="146">
        <v>0</v>
      </c>
      <c r="F498" s="147"/>
      <c r="H498" s="14"/>
    </row>
    <row r="499" spans="1:9" s="26" customFormat="1" ht="33" hidden="1" customHeight="1" x14ac:dyDescent="0.2">
      <c r="A499" s="47"/>
      <c r="B499" s="48"/>
      <c r="C499" s="49" t="s">
        <v>14</v>
      </c>
      <c r="D499" s="50" t="s">
        <v>15</v>
      </c>
      <c r="E499" s="51">
        <v>33.6</v>
      </c>
      <c r="F499" s="52">
        <f>+E499*$E$498</f>
        <v>0</v>
      </c>
    </row>
    <row r="500" spans="1:9" s="26" customFormat="1" ht="33" hidden="1" customHeight="1" x14ac:dyDescent="0.2">
      <c r="A500" s="47"/>
      <c r="B500" s="48"/>
      <c r="C500" s="49" t="s">
        <v>375</v>
      </c>
      <c r="D500" s="50" t="s">
        <v>20</v>
      </c>
      <c r="E500" s="51">
        <v>3.47</v>
      </c>
      <c r="F500" s="52">
        <f>+E500*$E$498</f>
        <v>0</v>
      </c>
    </row>
    <row r="501" spans="1:9" s="26" customFormat="1" ht="33" hidden="1" customHeight="1" x14ac:dyDescent="0.2">
      <c r="A501" s="47"/>
      <c r="B501" s="48"/>
      <c r="C501" s="49" t="s">
        <v>377</v>
      </c>
      <c r="D501" s="50" t="s">
        <v>20</v>
      </c>
      <c r="E501" s="51">
        <v>10.1</v>
      </c>
      <c r="F501" s="52">
        <f>+E501*$E$498</f>
        <v>0</v>
      </c>
    </row>
    <row r="502" spans="1:9" s="86" customFormat="1" ht="21.75" hidden="1" customHeight="1" x14ac:dyDescent="0.2">
      <c r="A502" s="47"/>
      <c r="B502" s="48"/>
      <c r="C502" s="49" t="s">
        <v>59</v>
      </c>
      <c r="D502" s="50" t="s">
        <v>20</v>
      </c>
      <c r="E502" s="51">
        <v>0.01</v>
      </c>
      <c r="F502" s="52">
        <f>+E502*$E$498</f>
        <v>0</v>
      </c>
      <c r="G502" s="26"/>
      <c r="H502" s="26"/>
      <c r="I502" s="26"/>
    </row>
    <row r="503" spans="1:9" s="26" customFormat="1" ht="33" hidden="1" customHeight="1" x14ac:dyDescent="0.2">
      <c r="A503" s="47"/>
      <c r="B503" s="48"/>
      <c r="C503" s="49" t="s">
        <v>516</v>
      </c>
      <c r="D503" s="50" t="s">
        <v>25</v>
      </c>
      <c r="E503" s="51">
        <v>92.5</v>
      </c>
      <c r="F503" s="52">
        <f>+E503*$E$498</f>
        <v>0</v>
      </c>
    </row>
    <row r="504" spans="1:9" s="71" customFormat="1" ht="45" hidden="1" customHeight="1" x14ac:dyDescent="0.2">
      <c r="A504" s="78">
        <v>4</v>
      </c>
      <c r="B504" s="44" t="s">
        <v>517</v>
      </c>
      <c r="C504" s="45" t="s">
        <v>518</v>
      </c>
      <c r="D504" s="44" t="s">
        <v>29</v>
      </c>
      <c r="E504" s="146">
        <f>E498</f>
        <v>0</v>
      </c>
      <c r="F504" s="147"/>
      <c r="G504" s="26"/>
      <c r="H504" s="26"/>
      <c r="I504" s="26"/>
    </row>
    <row r="505" spans="1:9" s="26" customFormat="1" ht="26.25" hidden="1" customHeight="1" x14ac:dyDescent="0.2">
      <c r="A505" s="47"/>
      <c r="B505" s="48"/>
      <c r="C505" s="49" t="s">
        <v>14</v>
      </c>
      <c r="D505" s="50" t="s">
        <v>15</v>
      </c>
      <c r="E505" s="51">
        <f>0.18</f>
        <v>0.18</v>
      </c>
      <c r="F505" s="52">
        <f>+E505*E504</f>
        <v>0</v>
      </c>
    </row>
    <row r="506" spans="1:9" s="26" customFormat="1" ht="26.25" hidden="1" customHeight="1" x14ac:dyDescent="0.2">
      <c r="A506" s="47"/>
      <c r="B506" s="48"/>
      <c r="C506" s="49" t="s">
        <v>516</v>
      </c>
      <c r="D506" s="50" t="s">
        <v>25</v>
      </c>
      <c r="E506" s="51">
        <f>23.12</f>
        <v>23.12</v>
      </c>
      <c r="F506" s="52">
        <f>+E506*E504</f>
        <v>0</v>
      </c>
    </row>
    <row r="507" spans="1:9" s="71" customFormat="1" ht="42.75" x14ac:dyDescent="0.2">
      <c r="A507" s="78">
        <v>2</v>
      </c>
      <c r="B507" s="44" t="s">
        <v>383</v>
      </c>
      <c r="C507" s="45" t="s">
        <v>384</v>
      </c>
      <c r="D507" s="44" t="s">
        <v>29</v>
      </c>
      <c r="E507" s="146">
        <v>0.78</v>
      </c>
      <c r="F507" s="147"/>
      <c r="G507" s="26"/>
      <c r="H507" s="53"/>
      <c r="I507" s="26"/>
    </row>
    <row r="508" spans="1:9" s="26" customFormat="1" ht="15" x14ac:dyDescent="0.2">
      <c r="A508" s="47"/>
      <c r="B508" s="48"/>
      <c r="C508" s="49" t="s">
        <v>14</v>
      </c>
      <c r="D508" s="50" t="s">
        <v>15</v>
      </c>
      <c r="E508" s="51">
        <v>33.6</v>
      </c>
      <c r="F508" s="52">
        <f>+E508*$E$507</f>
        <v>26.208000000000002</v>
      </c>
    </row>
    <row r="509" spans="1:9" s="26" customFormat="1" ht="15" x14ac:dyDescent="0.2">
      <c r="A509" s="47"/>
      <c r="B509" s="48"/>
      <c r="C509" s="49" t="s">
        <v>375</v>
      </c>
      <c r="D509" s="50" t="s">
        <v>20</v>
      </c>
      <c r="E509" s="51">
        <v>3.47</v>
      </c>
      <c r="F509" s="52">
        <f>+E509*$E$507</f>
        <v>2.7066000000000003</v>
      </c>
    </row>
    <row r="510" spans="1:9" s="26" customFormat="1" ht="15" x14ac:dyDescent="0.2">
      <c r="A510" s="47"/>
      <c r="B510" s="48"/>
      <c r="C510" s="49" t="s">
        <v>377</v>
      </c>
      <c r="D510" s="50" t="s">
        <v>20</v>
      </c>
      <c r="E510" s="51">
        <v>10.1</v>
      </c>
      <c r="F510" s="52">
        <f>+E510*$E$507</f>
        <v>7.8780000000000001</v>
      </c>
    </row>
    <row r="511" spans="1:9" s="26" customFormat="1" ht="15" x14ac:dyDescent="0.2">
      <c r="A511" s="47"/>
      <c r="B511" s="48"/>
      <c r="C511" s="49" t="s">
        <v>59</v>
      </c>
      <c r="D511" s="50" t="s">
        <v>20</v>
      </c>
      <c r="E511" s="51">
        <v>0.04</v>
      </c>
      <c r="F511" s="52">
        <f>+E511*$E$507</f>
        <v>3.1200000000000002E-2</v>
      </c>
    </row>
    <row r="512" spans="1:9" s="26" customFormat="1" ht="15" x14ac:dyDescent="0.2">
      <c r="A512" s="47"/>
      <c r="B512" s="48"/>
      <c r="C512" s="49" t="s">
        <v>519</v>
      </c>
      <c r="D512" s="50" t="s">
        <v>25</v>
      </c>
      <c r="E512" s="51">
        <v>96.6</v>
      </c>
      <c r="F512" s="52">
        <f>+E512*$E$507</f>
        <v>75.347999999999999</v>
      </c>
      <c r="H512" s="87"/>
    </row>
    <row r="513" spans="1:9" s="71" customFormat="1" ht="28.5" x14ac:dyDescent="0.2">
      <c r="A513" s="78">
        <v>3</v>
      </c>
      <c r="B513" s="44" t="s">
        <v>386</v>
      </c>
      <c r="C513" s="45" t="s">
        <v>520</v>
      </c>
      <c r="D513" s="44" t="s">
        <v>29</v>
      </c>
      <c r="E513" s="146">
        <f>+E507</f>
        <v>0.78</v>
      </c>
      <c r="F513" s="147"/>
      <c r="G513" s="26"/>
      <c r="H513" s="26"/>
      <c r="I513" s="26"/>
    </row>
    <row r="514" spans="1:9" s="26" customFormat="1" ht="15" x14ac:dyDescent="0.2">
      <c r="A514" s="47"/>
      <c r="B514" s="48"/>
      <c r="C514" s="49" t="s">
        <v>14</v>
      </c>
      <c r="D514" s="50" t="s">
        <v>15</v>
      </c>
      <c r="E514" s="51">
        <f>0.09*2</f>
        <v>0.18</v>
      </c>
      <c r="F514" s="52">
        <f>+E514*E513</f>
        <v>0.1404</v>
      </c>
    </row>
    <row r="515" spans="1:9" s="26" customFormat="1" ht="15" x14ac:dyDescent="0.2">
      <c r="A515" s="47"/>
      <c r="B515" s="48"/>
      <c r="C515" s="49" t="s">
        <v>519</v>
      </c>
      <c r="D515" s="50" t="s">
        <v>25</v>
      </c>
      <c r="E515" s="51">
        <f>12.1*2</f>
        <v>24.2</v>
      </c>
      <c r="F515" s="52">
        <f>+E515*E513</f>
        <v>18.876000000000001</v>
      </c>
    </row>
    <row r="516" spans="1:9" s="71" customFormat="1" ht="69.75" hidden="1" customHeight="1" x14ac:dyDescent="0.2">
      <c r="A516" s="78">
        <v>2</v>
      </c>
      <c r="B516" s="44" t="s">
        <v>373</v>
      </c>
      <c r="C516" s="45" t="s">
        <v>521</v>
      </c>
      <c r="D516" s="44" t="s">
        <v>29</v>
      </c>
      <c r="E516" s="146">
        <v>0</v>
      </c>
      <c r="F516" s="147"/>
      <c r="G516" s="26"/>
      <c r="H516" s="26"/>
      <c r="I516" s="26"/>
    </row>
    <row r="517" spans="1:9" s="26" customFormat="1" ht="33" hidden="1" customHeight="1" x14ac:dyDescent="0.2">
      <c r="A517" s="47"/>
      <c r="B517" s="48"/>
      <c r="C517" s="49" t="s">
        <v>14</v>
      </c>
      <c r="D517" s="50" t="s">
        <v>15</v>
      </c>
      <c r="E517" s="51">
        <v>64.64</v>
      </c>
      <c r="F517" s="52">
        <f>+E517*E516</f>
        <v>0</v>
      </c>
    </row>
    <row r="518" spans="1:9" s="26" customFormat="1" ht="33" hidden="1" customHeight="1" x14ac:dyDescent="0.2">
      <c r="A518" s="47"/>
      <c r="B518" s="48"/>
      <c r="C518" s="49" t="s">
        <v>17</v>
      </c>
      <c r="D518" s="50" t="s">
        <v>15</v>
      </c>
      <c r="E518" s="51">
        <v>38.81</v>
      </c>
      <c r="F518" s="52">
        <f>+E518*E516</f>
        <v>0</v>
      </c>
    </row>
    <row r="519" spans="1:9" s="26" customFormat="1" ht="33" hidden="1" customHeight="1" x14ac:dyDescent="0.2">
      <c r="A519" s="47"/>
      <c r="B519" s="48"/>
      <c r="C519" s="49" t="s">
        <v>375</v>
      </c>
      <c r="D519" s="50" t="s">
        <v>20</v>
      </c>
      <c r="E519" s="51">
        <v>14.7</v>
      </c>
      <c r="F519" s="52">
        <f>+E519*E516</f>
        <v>0</v>
      </c>
    </row>
    <row r="520" spans="1:9" s="26" customFormat="1" ht="33" hidden="1" customHeight="1" x14ac:dyDescent="0.2">
      <c r="A520" s="47"/>
      <c r="B520" s="48"/>
      <c r="C520" s="49" t="s">
        <v>377</v>
      </c>
      <c r="D520" s="50" t="s">
        <v>20</v>
      </c>
      <c r="E520" s="51">
        <v>23.4</v>
      </c>
      <c r="F520" s="52">
        <f>+E520*E516</f>
        <v>0</v>
      </c>
    </row>
    <row r="521" spans="1:9" s="26" customFormat="1" ht="33" hidden="1" customHeight="1" x14ac:dyDescent="0.2">
      <c r="A521" s="47"/>
      <c r="B521" s="48"/>
      <c r="C521" s="49" t="s">
        <v>59</v>
      </c>
      <c r="D521" s="50" t="s">
        <v>20</v>
      </c>
      <c r="E521" s="51">
        <v>0.4</v>
      </c>
      <c r="F521" s="52">
        <f>+E521*E516</f>
        <v>0</v>
      </c>
    </row>
    <row r="522" spans="1:9" s="26" customFormat="1" ht="33" hidden="1" customHeight="1" x14ac:dyDescent="0.2">
      <c r="A522" s="47"/>
      <c r="B522" s="48"/>
      <c r="C522" s="49" t="s">
        <v>513</v>
      </c>
      <c r="D522" s="50" t="s">
        <v>25</v>
      </c>
      <c r="E522" s="51">
        <v>96.6</v>
      </c>
      <c r="F522" s="52">
        <f>+E522*E516</f>
        <v>0</v>
      </c>
    </row>
    <row r="523" spans="1:9" s="71" customFormat="1" ht="28.5" hidden="1" customHeight="1" x14ac:dyDescent="0.2">
      <c r="A523" s="78">
        <v>4</v>
      </c>
      <c r="B523" s="44" t="s">
        <v>422</v>
      </c>
      <c r="C523" s="45" t="s">
        <v>522</v>
      </c>
      <c r="D523" s="44" t="s">
        <v>64</v>
      </c>
      <c r="E523" s="146">
        <v>0</v>
      </c>
      <c r="F523" s="147"/>
      <c r="G523" s="26"/>
      <c r="H523" s="26"/>
      <c r="I523" s="26"/>
    </row>
    <row r="524" spans="1:9" s="5" customFormat="1" ht="15.75" customHeight="1" x14ac:dyDescent="0.2">
      <c r="A524" s="161" t="s">
        <v>523</v>
      </c>
      <c r="B524" s="162"/>
      <c r="C524" s="163"/>
      <c r="D524" s="88"/>
      <c r="E524" s="89"/>
      <c r="F524" s="90"/>
      <c r="G524" s="26"/>
      <c r="H524" s="26"/>
      <c r="I524" s="26"/>
    </row>
    <row r="525" spans="1:9" s="96" customFormat="1" ht="15.75" x14ac:dyDescent="0.25">
      <c r="A525" s="91"/>
      <c r="B525" s="92"/>
      <c r="C525" s="93" t="s">
        <v>14</v>
      </c>
      <c r="D525" s="91" t="s">
        <v>15</v>
      </c>
      <c r="E525" s="94"/>
      <c r="F525" s="95"/>
      <c r="G525" s="26"/>
      <c r="H525" s="26"/>
      <c r="I525" s="26"/>
    </row>
    <row r="526" spans="1:9" s="102" customFormat="1" ht="15.75" x14ac:dyDescent="0.25">
      <c r="A526" s="97"/>
      <c r="B526" s="98"/>
      <c r="C526" s="99" t="s">
        <v>524</v>
      </c>
      <c r="D526" s="97" t="s">
        <v>525</v>
      </c>
      <c r="E526" s="100"/>
      <c r="F526" s="101"/>
      <c r="G526" s="26"/>
      <c r="H526" s="26"/>
      <c r="I526" s="26"/>
    </row>
    <row r="527" spans="1:9" s="102" customFormat="1" ht="15.75" x14ac:dyDescent="0.2">
      <c r="A527" s="97"/>
      <c r="B527" s="98"/>
      <c r="C527" s="99" t="s">
        <v>526</v>
      </c>
      <c r="D527" s="97" t="s">
        <v>525</v>
      </c>
      <c r="E527" s="100"/>
      <c r="F527" s="100"/>
      <c r="G527" s="26"/>
      <c r="H527" s="26"/>
      <c r="I527" s="26"/>
    </row>
    <row r="528" spans="1:9" s="102" customFormat="1" ht="15.75" x14ac:dyDescent="0.2">
      <c r="A528" s="97"/>
      <c r="B528" s="98"/>
      <c r="C528" s="99" t="s">
        <v>527</v>
      </c>
      <c r="D528" s="97" t="s">
        <v>525</v>
      </c>
      <c r="E528" s="100"/>
      <c r="F528" s="100"/>
      <c r="G528" s="26"/>
      <c r="H528" s="26"/>
      <c r="I528" s="26"/>
    </row>
    <row r="529" spans="1:9" s="102" customFormat="1" ht="15.75" x14ac:dyDescent="0.2">
      <c r="A529" s="97"/>
      <c r="B529" s="98"/>
      <c r="C529" s="99" t="s">
        <v>528</v>
      </c>
      <c r="D529" s="97" t="s">
        <v>525</v>
      </c>
      <c r="E529" s="100"/>
      <c r="F529" s="100"/>
      <c r="G529" s="26"/>
      <c r="H529" s="26"/>
      <c r="I529" s="26"/>
    </row>
    <row r="530" spans="1:9" s="96" customFormat="1" ht="15.75" x14ac:dyDescent="0.2">
      <c r="A530" s="91"/>
      <c r="B530" s="92"/>
      <c r="C530" s="93" t="s">
        <v>529</v>
      </c>
      <c r="D530" s="91" t="s">
        <v>525</v>
      </c>
      <c r="E530" s="94"/>
      <c r="F530" s="94"/>
      <c r="G530" s="26"/>
      <c r="H530" s="26"/>
      <c r="I530" s="26"/>
    </row>
    <row r="531" spans="1:9" s="96" customFormat="1" ht="15.75" x14ac:dyDescent="0.2">
      <c r="A531" s="91"/>
      <c r="B531" s="92"/>
      <c r="C531" s="93" t="s">
        <v>530</v>
      </c>
      <c r="D531" s="91" t="s">
        <v>525</v>
      </c>
      <c r="E531" s="94"/>
      <c r="F531" s="94"/>
      <c r="G531" s="26"/>
      <c r="H531" s="26"/>
      <c r="I531" s="26"/>
    </row>
    <row r="532" spans="1:9" s="96" customFormat="1" ht="15.75" x14ac:dyDescent="0.2">
      <c r="A532" s="91"/>
      <c r="B532" s="92"/>
      <c r="C532" s="93" t="s">
        <v>529</v>
      </c>
      <c r="D532" s="91" t="s">
        <v>525</v>
      </c>
      <c r="E532" s="94"/>
      <c r="F532" s="94"/>
      <c r="G532" s="26"/>
      <c r="H532" s="26"/>
      <c r="I532" s="26"/>
    </row>
    <row r="533" spans="1:9" s="96" customFormat="1" ht="15.75" x14ac:dyDescent="0.2">
      <c r="A533" s="91"/>
      <c r="B533" s="92"/>
      <c r="C533" s="93" t="s">
        <v>531</v>
      </c>
      <c r="D533" s="91" t="s">
        <v>525</v>
      </c>
      <c r="E533" s="94"/>
      <c r="F533" s="94"/>
      <c r="G533" s="26"/>
      <c r="H533" s="26"/>
      <c r="I533" s="26"/>
    </row>
    <row r="534" spans="1:9" s="96" customFormat="1" ht="15.75" x14ac:dyDescent="0.2">
      <c r="A534" s="91"/>
      <c r="B534" s="92"/>
      <c r="C534" s="93" t="s">
        <v>529</v>
      </c>
      <c r="D534" s="91" t="s">
        <v>525</v>
      </c>
      <c r="E534" s="94"/>
      <c r="F534" s="94"/>
      <c r="G534" s="26"/>
      <c r="H534" s="26"/>
      <c r="I534" s="26"/>
    </row>
    <row r="535" spans="1:9" s="103" customFormat="1" ht="6.75" hidden="1" customHeight="1" x14ac:dyDescent="0.25">
      <c r="G535" s="26"/>
      <c r="H535" s="26"/>
      <c r="I535" s="26"/>
    </row>
    <row r="536" spans="1:9" s="103" customFormat="1" ht="4.5" hidden="1" customHeight="1" x14ac:dyDescent="0.25">
      <c r="G536" s="26"/>
      <c r="H536" s="26"/>
      <c r="I536" s="26"/>
    </row>
    <row r="537" spans="1:9" s="96" customFormat="1" ht="15.75" hidden="1" customHeight="1" x14ac:dyDescent="0.2">
      <c r="A537" s="91"/>
      <c r="B537" s="92"/>
      <c r="C537" s="93" t="s">
        <v>532</v>
      </c>
      <c r="D537" s="91" t="s">
        <v>525</v>
      </c>
      <c r="E537" s="94"/>
      <c r="F537" s="94"/>
      <c r="G537" s="26"/>
      <c r="H537" s="26"/>
      <c r="I537" s="26"/>
    </row>
    <row r="538" spans="1:9" s="103" customFormat="1" ht="23.25" customHeight="1" x14ac:dyDescent="0.25">
      <c r="G538" s="26"/>
      <c r="H538" s="26"/>
      <c r="I538" s="26"/>
    </row>
    <row r="539" spans="1:9" s="104" customFormat="1" ht="15.75" x14ac:dyDescent="0.25">
      <c r="G539" s="26"/>
      <c r="H539" s="26"/>
      <c r="I539" s="26"/>
    </row>
    <row r="540" spans="1:9" s="103" customFormat="1" ht="15.75" hidden="1" x14ac:dyDescent="0.25">
      <c r="G540" s="26"/>
      <c r="H540" s="26" t="e">
        <f>+#REF!/E507/1000</f>
        <v>#REF!</v>
      </c>
      <c r="I540" s="26"/>
    </row>
    <row r="541" spans="1:9" s="103" customFormat="1" ht="15.75" x14ac:dyDescent="0.25">
      <c r="G541" s="26"/>
      <c r="H541" s="26"/>
      <c r="I541" s="26"/>
    </row>
    <row r="542" spans="1:9" s="103" customFormat="1" ht="15.75" hidden="1" x14ac:dyDescent="0.25">
      <c r="A542" s="160" t="s">
        <v>533</v>
      </c>
      <c r="B542" s="160"/>
      <c r="C542" s="103" t="s">
        <v>534</v>
      </c>
      <c r="G542" s="26"/>
      <c r="H542" s="26"/>
      <c r="I542" s="26"/>
    </row>
    <row r="543" spans="1:9" s="103" customFormat="1" ht="25.5" hidden="1" customHeight="1" x14ac:dyDescent="0.25">
      <c r="C543" s="103" t="s">
        <v>535</v>
      </c>
      <c r="G543" s="26"/>
      <c r="H543" s="26"/>
      <c r="I543" s="26"/>
    </row>
    <row r="544" spans="1:9" s="103" customFormat="1" ht="15.75" hidden="1" x14ac:dyDescent="0.25">
      <c r="B544" s="103" t="s">
        <v>536</v>
      </c>
      <c r="C544" s="103" t="s">
        <v>537</v>
      </c>
      <c r="G544" s="26"/>
      <c r="H544" s="26"/>
      <c r="I544" s="26"/>
    </row>
    <row r="545" spans="1:9" s="103" customFormat="1" ht="24" hidden="1" customHeight="1" x14ac:dyDescent="0.25">
      <c r="G545" s="26"/>
      <c r="H545" s="26"/>
      <c r="I545" s="26"/>
    </row>
    <row r="546" spans="1:9" ht="15.75" hidden="1" x14ac:dyDescent="0.25">
      <c r="A546" s="105"/>
      <c r="B546" s="103" t="s">
        <v>538</v>
      </c>
      <c r="C546" s="106" t="s">
        <v>539</v>
      </c>
      <c r="D546" s="107"/>
      <c r="E546" s="108"/>
      <c r="F546" s="109"/>
      <c r="G546" s="26"/>
      <c r="H546" s="26"/>
      <c r="I546" s="26"/>
    </row>
    <row r="547" spans="1:9" x14ac:dyDescent="0.2">
      <c r="A547" s="105"/>
      <c r="B547" s="110"/>
      <c r="C547" s="111"/>
      <c r="D547" s="107"/>
      <c r="E547" s="108"/>
      <c r="F547" s="109"/>
      <c r="G547" s="26"/>
      <c r="H547" s="26"/>
      <c r="I547" s="26"/>
    </row>
    <row r="548" spans="1:9" x14ac:dyDescent="0.2">
      <c r="A548" s="105"/>
      <c r="B548" s="110"/>
      <c r="C548" s="111"/>
      <c r="D548" s="107"/>
      <c r="E548" s="108"/>
      <c r="F548" s="109"/>
      <c r="G548" s="26"/>
      <c r="H548" s="26"/>
      <c r="I548" s="26"/>
    </row>
    <row r="549" spans="1:9" x14ac:dyDescent="0.2">
      <c r="C549" s="111"/>
      <c r="D549" s="107"/>
      <c r="G549" s="26"/>
      <c r="H549" s="26"/>
      <c r="I549" s="26"/>
    </row>
    <row r="550" spans="1:9" x14ac:dyDescent="0.2">
      <c r="C550" s="111"/>
      <c r="D550" s="107"/>
      <c r="G550" s="26"/>
      <c r="H550" s="26"/>
      <c r="I550" s="26"/>
    </row>
    <row r="551" spans="1:9" x14ac:dyDescent="0.2">
      <c r="C551" s="111"/>
      <c r="D551" s="107"/>
      <c r="G551" s="26"/>
      <c r="H551" s="26"/>
      <c r="I551" s="26"/>
    </row>
    <row r="552" spans="1:9" x14ac:dyDescent="0.2">
      <c r="C552" s="111"/>
      <c r="D552" s="107"/>
      <c r="G552" s="26"/>
      <c r="H552" s="26"/>
      <c r="I552" s="26"/>
    </row>
    <row r="553" spans="1:9" x14ac:dyDescent="0.2">
      <c r="C553" s="111"/>
      <c r="D553" s="107"/>
      <c r="G553" s="26"/>
      <c r="H553" s="26"/>
      <c r="I553" s="26"/>
    </row>
    <row r="554" spans="1:9" x14ac:dyDescent="0.2">
      <c r="C554" s="111"/>
      <c r="D554" s="107"/>
      <c r="G554" s="26"/>
      <c r="H554" s="26"/>
      <c r="I554" s="26"/>
    </row>
    <row r="555" spans="1:9" x14ac:dyDescent="0.2">
      <c r="C555" s="111"/>
      <c r="D555" s="107"/>
    </row>
  </sheetData>
  <mergeCells count="119">
    <mergeCell ref="A542:B542"/>
    <mergeCell ref="E513:F513"/>
    <mergeCell ref="E516:F516"/>
    <mergeCell ref="E523:F523"/>
    <mergeCell ref="A524:C524"/>
    <mergeCell ref="E498:F498"/>
    <mergeCell ref="E504:F504"/>
    <mergeCell ref="E507:F507"/>
    <mergeCell ref="E474:F474"/>
    <mergeCell ref="E484:F484"/>
    <mergeCell ref="E490:F490"/>
    <mergeCell ref="E454:F454"/>
    <mergeCell ref="E458:F458"/>
    <mergeCell ref="E468:F468"/>
    <mergeCell ref="A429:F429"/>
    <mergeCell ref="E430:F430"/>
    <mergeCell ref="E439:F439"/>
    <mergeCell ref="E444:F444"/>
    <mergeCell ref="E405:F405"/>
    <mergeCell ref="E415:F415"/>
    <mergeCell ref="E416:F416"/>
    <mergeCell ref="E417:F417"/>
    <mergeCell ref="A424:F424"/>
    <mergeCell ref="E425:F425"/>
    <mergeCell ref="E378:F378"/>
    <mergeCell ref="E384:F384"/>
    <mergeCell ref="A385:F385"/>
    <mergeCell ref="E386:F386"/>
    <mergeCell ref="A404:F404"/>
    <mergeCell ref="E362:F362"/>
    <mergeCell ref="E367:F367"/>
    <mergeCell ref="E373:F373"/>
    <mergeCell ref="E355:F355"/>
    <mergeCell ref="E358:F358"/>
    <mergeCell ref="E359:F359"/>
    <mergeCell ref="E360:F360"/>
    <mergeCell ref="A361:F361"/>
    <mergeCell ref="E344:F344"/>
    <mergeCell ref="E347:F347"/>
    <mergeCell ref="E352:F352"/>
    <mergeCell ref="E353:F353"/>
    <mergeCell ref="E316:F316"/>
    <mergeCell ref="E324:F324"/>
    <mergeCell ref="E331:F331"/>
    <mergeCell ref="E338:F338"/>
    <mergeCell ref="E287:F287"/>
    <mergeCell ref="E288:F288"/>
    <mergeCell ref="E292:F292"/>
    <mergeCell ref="E304:F304"/>
    <mergeCell ref="E271:F271"/>
    <mergeCell ref="E272:F272"/>
    <mergeCell ref="A273:F273"/>
    <mergeCell ref="E274:F274"/>
    <mergeCell ref="E279:F279"/>
    <mergeCell ref="E256:F256"/>
    <mergeCell ref="E265:F265"/>
    <mergeCell ref="E269:F269"/>
    <mergeCell ref="E270:F270"/>
    <mergeCell ref="E225:F225"/>
    <mergeCell ref="E230:F230"/>
    <mergeCell ref="E240:F240"/>
    <mergeCell ref="A199:F199"/>
    <mergeCell ref="E200:F200"/>
    <mergeCell ref="E209:F209"/>
    <mergeCell ref="E214:F214"/>
    <mergeCell ref="E187:F187"/>
    <mergeCell ref="E188:F188"/>
    <mergeCell ref="E189:F189"/>
    <mergeCell ref="E190:F190"/>
    <mergeCell ref="E191:F191"/>
    <mergeCell ref="E195:F195"/>
    <mergeCell ref="E158:F158"/>
    <mergeCell ref="E174:F174"/>
    <mergeCell ref="E183:F183"/>
    <mergeCell ref="E132:F132"/>
    <mergeCell ref="E143:F143"/>
    <mergeCell ref="E148:F148"/>
    <mergeCell ref="E112:F112"/>
    <mergeCell ref="A117:F117"/>
    <mergeCell ref="E118:F118"/>
    <mergeCell ref="E127:F127"/>
    <mergeCell ref="E99:F99"/>
    <mergeCell ref="E103:F103"/>
    <mergeCell ref="E109:F109"/>
    <mergeCell ref="E88:F88"/>
    <mergeCell ref="E91:F91"/>
    <mergeCell ref="E96:F96"/>
    <mergeCell ref="A71:F71"/>
    <mergeCell ref="E72:F72"/>
    <mergeCell ref="A82:F82"/>
    <mergeCell ref="E83:F83"/>
    <mergeCell ref="E55:F55"/>
    <mergeCell ref="E65:F65"/>
    <mergeCell ref="E38:F38"/>
    <mergeCell ref="E39:F39"/>
    <mergeCell ref="E41:F41"/>
    <mergeCell ref="A22:F22"/>
    <mergeCell ref="E23:F23"/>
    <mergeCell ref="E27:F27"/>
    <mergeCell ref="A28:F28"/>
    <mergeCell ref="E29:F29"/>
    <mergeCell ref="E33:F33"/>
    <mergeCell ref="E20:F20"/>
    <mergeCell ref="A21:F21"/>
    <mergeCell ref="A10:A11"/>
    <mergeCell ref="B10:B11"/>
    <mergeCell ref="C10:C11"/>
    <mergeCell ref="D10:D11"/>
    <mergeCell ref="E10:F10"/>
    <mergeCell ref="A44:F44"/>
    <mergeCell ref="E45:F45"/>
    <mergeCell ref="A1:C1"/>
    <mergeCell ref="A2:C2"/>
    <mergeCell ref="A3:C3"/>
    <mergeCell ref="A5:F5"/>
    <mergeCell ref="A6:F6"/>
    <mergeCell ref="A13:F13"/>
    <mergeCell ref="A14:F14"/>
    <mergeCell ref="E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Boss Boss</cp:lastModifiedBy>
  <dcterms:created xsi:type="dcterms:W3CDTF">2015-06-05T18:19:34Z</dcterms:created>
  <dcterms:modified xsi:type="dcterms:W3CDTF">2022-02-28T06:33:06Z</dcterms:modified>
</cp:coreProperties>
</file>