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МЕТЫ 2022г\Тах ТЭС\ШТЭТ\"/>
    </mc:Choice>
  </mc:AlternateContent>
  <bookViews>
    <workbookView xWindow="0" yWindow="0" windowWidth="28800" windowHeight="12435"/>
  </bookViews>
  <sheets>
    <sheet name="Т.р.Бл.№7" sheetId="6" r:id="rId1"/>
    <sheet name="Т.р.трансформ.Бл.№7" sheetId="7" r:id="rId2"/>
    <sheet name="Т.р.масл.вык. 110" sheetId="8" r:id="rId3"/>
    <sheet name="Кап.рем.эл.дв.0,4КВ" sheetId="9" r:id="rId4"/>
    <sheet name="Лист1" sheetId="10" r:id="rId5"/>
  </sheets>
  <definedNames>
    <definedName name="_xlnm.Print_Area" localSheetId="3">'Кап.рем.эл.дв.0,4КВ'!#REF!</definedName>
    <definedName name="_xlnm.Print_Area" localSheetId="0">Т.р.Бл.№7!$A$1:$D$649</definedName>
    <definedName name="_xlnm.Print_Area" localSheetId="2">'Т.р.масл.вык. 110'!#REF!</definedName>
    <definedName name="_xlnm.Print_Area" localSheetId="1">Т.р.трансформ.Бл.№7!$A$1:$I$134</definedName>
  </definedNames>
  <calcPr calcId="152511"/>
</workbook>
</file>

<file path=xl/calcChain.xml><?xml version="1.0" encoding="utf-8"?>
<calcChain xmlns="http://schemas.openxmlformats.org/spreadsheetml/2006/main">
  <c r="H73" i="9" l="1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F35" i="9"/>
  <c r="H34" i="9"/>
  <c r="J34" i="9" s="1"/>
  <c r="H33" i="9"/>
  <c r="J33" i="9" s="1"/>
  <c r="H32" i="9"/>
  <c r="J32" i="9" s="1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I123" i="8"/>
  <c r="K123" i="8" s="1"/>
  <c r="F123" i="8"/>
  <c r="I122" i="8"/>
  <c r="K122" i="8" s="1"/>
  <c r="F122" i="8"/>
  <c r="I121" i="8"/>
  <c r="K121" i="8" s="1"/>
  <c r="F121" i="8"/>
  <c r="I120" i="8"/>
  <c r="K120" i="8" s="1"/>
  <c r="F120" i="8"/>
  <c r="I119" i="8"/>
  <c r="K119" i="8" s="1"/>
  <c r="F119" i="8"/>
  <c r="I118" i="8"/>
  <c r="K118" i="8" s="1"/>
  <c r="F118" i="8"/>
  <c r="I117" i="8"/>
  <c r="K117" i="8" s="1"/>
  <c r="F117" i="8"/>
  <c r="I116" i="8"/>
  <c r="K116" i="8" s="1"/>
  <c r="F116" i="8"/>
  <c r="I115" i="8"/>
  <c r="K115" i="8" s="1"/>
  <c r="F115" i="8"/>
  <c r="I114" i="8"/>
  <c r="K114" i="8" s="1"/>
  <c r="F114" i="8"/>
  <c r="I113" i="8"/>
  <c r="K113" i="8" s="1"/>
  <c r="F113" i="8"/>
  <c r="I112" i="8"/>
  <c r="K112" i="8" s="1"/>
  <c r="F112" i="8"/>
  <c r="I111" i="8"/>
  <c r="K111" i="8" s="1"/>
  <c r="F111" i="8"/>
  <c r="I110" i="8"/>
  <c r="K110" i="8" s="1"/>
  <c r="F110" i="8"/>
  <c r="I109" i="8"/>
  <c r="K109" i="8" s="1"/>
  <c r="F109" i="8"/>
  <c r="I108" i="8"/>
  <c r="K108" i="8" s="1"/>
  <c r="F108" i="8"/>
  <c r="I107" i="8"/>
  <c r="K107" i="8" s="1"/>
  <c r="F107" i="8"/>
  <c r="I106" i="8"/>
  <c r="K106" i="8" s="1"/>
  <c r="F106" i="8"/>
  <c r="I105" i="8"/>
  <c r="K105" i="8" s="1"/>
  <c r="F105" i="8"/>
  <c r="I104" i="8"/>
  <c r="K104" i="8" s="1"/>
  <c r="F104" i="8"/>
  <c r="I103" i="8"/>
  <c r="K103" i="8" s="1"/>
  <c r="F103" i="8"/>
  <c r="I102" i="8"/>
  <c r="K102" i="8" s="1"/>
  <c r="F102" i="8"/>
  <c r="I101" i="8"/>
  <c r="K101" i="8" s="1"/>
  <c r="F101" i="8"/>
  <c r="I100" i="8"/>
  <c r="K100" i="8" s="1"/>
  <c r="F100" i="8"/>
  <c r="I99" i="8"/>
  <c r="K99" i="8" s="1"/>
  <c r="F99" i="8"/>
  <c r="I98" i="8"/>
  <c r="K98" i="8" s="1"/>
  <c r="F98" i="8"/>
  <c r="I97" i="8"/>
  <c r="K97" i="8" s="1"/>
  <c r="F97" i="8"/>
  <c r="I96" i="8"/>
  <c r="K96" i="8" s="1"/>
  <c r="F96" i="8"/>
  <c r="I95" i="8"/>
  <c r="K95" i="8" s="1"/>
  <c r="F95" i="8"/>
  <c r="I94" i="8"/>
  <c r="K94" i="8" s="1"/>
  <c r="F94" i="8"/>
  <c r="I93" i="8"/>
  <c r="K93" i="8" s="1"/>
  <c r="F93" i="8"/>
  <c r="I92" i="8"/>
  <c r="K92" i="8" s="1"/>
  <c r="F92" i="8"/>
  <c r="I91" i="8"/>
  <c r="K91" i="8" s="1"/>
  <c r="F91" i="8"/>
  <c r="I90" i="8"/>
  <c r="K90" i="8" s="1"/>
  <c r="F90" i="8"/>
  <c r="I89" i="8"/>
  <c r="K89" i="8" s="1"/>
  <c r="F89" i="8"/>
  <c r="I88" i="8"/>
  <c r="F88" i="8"/>
  <c r="I48" i="8"/>
  <c r="K48" i="8" s="1"/>
  <c r="F48" i="8"/>
  <c r="I47" i="8"/>
  <c r="K47" i="8" s="1"/>
  <c r="F47" i="8"/>
  <c r="I46" i="8"/>
  <c r="K46" i="8" s="1"/>
  <c r="F46" i="8"/>
  <c r="I45" i="8"/>
  <c r="K45" i="8" s="1"/>
  <c r="F45" i="8"/>
  <c r="I44" i="8"/>
  <c r="K44" i="8" s="1"/>
  <c r="F44" i="8"/>
  <c r="I43" i="8"/>
  <c r="K43" i="8" s="1"/>
  <c r="F43" i="8"/>
  <c r="I42" i="8"/>
  <c r="K42" i="8" s="1"/>
  <c r="F42" i="8"/>
  <c r="I41" i="8"/>
  <c r="K41" i="8" s="1"/>
  <c r="F41" i="8"/>
  <c r="I40" i="8"/>
  <c r="K40" i="8" s="1"/>
  <c r="F40" i="8"/>
  <c r="I39" i="8"/>
  <c r="K39" i="8" s="1"/>
  <c r="F39" i="8"/>
  <c r="I38" i="8"/>
  <c r="K38" i="8" s="1"/>
  <c r="F38" i="8"/>
  <c r="I37" i="8"/>
  <c r="K37" i="8" s="1"/>
  <c r="F37" i="8"/>
  <c r="I36" i="8"/>
  <c r="K36" i="8" s="1"/>
  <c r="F36" i="8"/>
  <c r="I35" i="8"/>
  <c r="K35" i="8" s="1"/>
  <c r="F35" i="8"/>
  <c r="I34" i="8"/>
  <c r="K34" i="8" s="1"/>
  <c r="F34" i="8"/>
  <c r="I33" i="8"/>
  <c r="K33" i="8" s="1"/>
  <c r="F33" i="8"/>
  <c r="I32" i="8"/>
  <c r="K32" i="8" s="1"/>
  <c r="F32" i="8"/>
  <c r="I31" i="8"/>
  <c r="K31" i="8" s="1"/>
  <c r="F31" i="8"/>
  <c r="I30" i="8"/>
  <c r="K30" i="8" s="1"/>
  <c r="F30" i="8"/>
  <c r="I29" i="8"/>
  <c r="K29" i="8" s="1"/>
  <c r="F29" i="8"/>
  <c r="I28" i="8"/>
  <c r="K28" i="8" s="1"/>
  <c r="F28" i="8"/>
  <c r="I27" i="8"/>
  <c r="K27" i="8" s="1"/>
  <c r="F27" i="8"/>
  <c r="I26" i="8"/>
  <c r="K26" i="8" s="1"/>
  <c r="F26" i="8"/>
  <c r="I25" i="8"/>
  <c r="K25" i="8" s="1"/>
  <c r="F25" i="8"/>
  <c r="I24" i="8"/>
  <c r="K24" i="8" s="1"/>
  <c r="F24" i="8"/>
  <c r="I23" i="8"/>
  <c r="K23" i="8" s="1"/>
  <c r="F23" i="8"/>
  <c r="I22" i="8"/>
  <c r="K22" i="8" s="1"/>
  <c r="F22" i="8"/>
  <c r="I21" i="8"/>
  <c r="K21" i="8" s="1"/>
  <c r="F21" i="8"/>
  <c r="I20" i="8"/>
  <c r="K20" i="8" s="1"/>
  <c r="F20" i="8"/>
  <c r="I19" i="8"/>
  <c r="K19" i="8" s="1"/>
  <c r="F19" i="8"/>
  <c r="I18" i="8"/>
  <c r="K18" i="8" s="1"/>
  <c r="F18" i="8"/>
  <c r="I17" i="8"/>
  <c r="K17" i="8" s="1"/>
  <c r="F17" i="8"/>
  <c r="I16" i="8"/>
  <c r="K16" i="8" s="1"/>
  <c r="F16" i="8"/>
  <c r="I15" i="8"/>
  <c r="K15" i="8" s="1"/>
  <c r="F15" i="8"/>
  <c r="I14" i="8"/>
  <c r="K14" i="8" s="1"/>
  <c r="F14" i="8"/>
  <c r="I13" i="8"/>
  <c r="F13" i="8"/>
  <c r="I49" i="8" l="1"/>
  <c r="J73" i="9"/>
  <c r="G35" i="9"/>
  <c r="J14" i="9"/>
  <c r="J35" i="9" s="1"/>
  <c r="J36" i="9" s="1"/>
  <c r="J37" i="9" s="1"/>
  <c r="I124" i="8"/>
  <c r="K88" i="8"/>
  <c r="K124" i="8" s="1"/>
  <c r="K125" i="8" s="1"/>
  <c r="K13" i="8"/>
  <c r="K49" i="8" s="1"/>
  <c r="K50" i="8" s="1"/>
  <c r="G110" i="7"/>
  <c r="I110" i="7" s="1"/>
  <c r="G109" i="7"/>
  <c r="I109" i="7" s="1"/>
  <c r="G103" i="7"/>
  <c r="I103" i="7" s="1"/>
  <c r="G96" i="7"/>
  <c r="I96" i="7" s="1"/>
  <c r="G95" i="7"/>
  <c r="I95" i="7" s="1"/>
  <c r="G94" i="7"/>
  <c r="I94" i="7" s="1"/>
  <c r="G93" i="7"/>
  <c r="I93" i="7" s="1"/>
  <c r="G92" i="7"/>
  <c r="I92" i="7" s="1"/>
  <c r="G91" i="7"/>
  <c r="I91" i="7" s="1"/>
  <c r="G90" i="7"/>
  <c r="I90" i="7" s="1"/>
  <c r="G89" i="7"/>
  <c r="I89" i="7" s="1"/>
  <c r="G88" i="7"/>
  <c r="G43" i="7"/>
  <c r="I43" i="7" s="1"/>
  <c r="G42" i="7"/>
  <c r="I42" i="7" s="1"/>
  <c r="I36" i="7"/>
  <c r="G29" i="7"/>
  <c r="I29" i="7" s="1"/>
  <c r="G28" i="7"/>
  <c r="I28" i="7" s="1"/>
  <c r="G27" i="7"/>
  <c r="I27" i="7" s="1"/>
  <c r="G26" i="7"/>
  <c r="I26" i="7" s="1"/>
  <c r="G25" i="7"/>
  <c r="I25" i="7" s="1"/>
  <c r="G24" i="7"/>
  <c r="I24" i="7" s="1"/>
  <c r="G23" i="7"/>
  <c r="I23" i="7" s="1"/>
  <c r="G22" i="7"/>
  <c r="I22" i="7" s="1"/>
  <c r="G21" i="7"/>
  <c r="I21" i="7" s="1"/>
  <c r="G20" i="7"/>
  <c r="J38" i="9" l="1"/>
  <c r="J39" i="9" s="1"/>
  <c r="G44" i="7"/>
  <c r="K126" i="8"/>
  <c r="K127" i="8" s="1"/>
  <c r="K51" i="8"/>
  <c r="K52" i="8" s="1"/>
  <c r="G111" i="7"/>
  <c r="I20" i="7"/>
  <c r="I44" i="7" s="1"/>
  <c r="I45" i="7" s="1"/>
  <c r="I88" i="7"/>
  <c r="I111" i="7" s="1"/>
  <c r="I112" i="7" s="1"/>
  <c r="J40" i="9" l="1"/>
  <c r="J74" i="9" s="1"/>
  <c r="L75" i="9" s="1"/>
  <c r="K128" i="8"/>
  <c r="K53" i="8"/>
  <c r="I46" i="7"/>
  <c r="I113" i="7"/>
  <c r="I114" i="7" s="1"/>
  <c r="I48" i="7" l="1"/>
  <c r="I49" i="7" s="1"/>
  <c r="I50" i="7" s="1"/>
  <c r="I47" i="7"/>
  <c r="J75" i="9"/>
  <c r="J76" i="9" s="1"/>
  <c r="K129" i="8"/>
  <c r="K130" i="8" s="1"/>
  <c r="K54" i="8"/>
  <c r="K55" i="8" s="1"/>
  <c r="I115" i="7"/>
  <c r="I116" i="7" l="1"/>
  <c r="I117" i="7" s="1"/>
</calcChain>
</file>

<file path=xl/sharedStrings.xml><?xml version="1.0" encoding="utf-8"?>
<sst xmlns="http://schemas.openxmlformats.org/spreadsheetml/2006/main" count="1940" uniqueCount="665">
  <si>
    <t>№</t>
  </si>
  <si>
    <t>Наименование работ</t>
  </si>
  <si>
    <t>Ед.изм.</t>
  </si>
  <si>
    <t>Состав звена</t>
  </si>
  <si>
    <t>Кол-во</t>
  </si>
  <si>
    <t>Н.вр. ч/ч</t>
  </si>
  <si>
    <t>ИТОГО ПРЯМЫЕ ТРУДОЗАТРАТЫ</t>
  </si>
  <si>
    <t>ИТОГО</t>
  </si>
  <si>
    <t>НДС 15%</t>
  </si>
  <si>
    <t>ВСЕГО</t>
  </si>
  <si>
    <t xml:space="preserve">  </t>
  </si>
  <si>
    <t>Обоснование</t>
  </si>
  <si>
    <t>Тр. затр ч/ч</t>
  </si>
  <si>
    <t>1люк</t>
  </si>
  <si>
    <t>1компл</t>
  </si>
  <si>
    <t>1вал</t>
  </si>
  <si>
    <t>1ротор</t>
  </si>
  <si>
    <t>до 17.03.21г</t>
  </si>
  <si>
    <t xml:space="preserve">после изменения 17.03.21г </t>
  </si>
  <si>
    <t>На 2022г.</t>
  </si>
  <si>
    <t>Текущий ремонт Блока ст. №7.</t>
  </si>
  <si>
    <t xml:space="preserve">   ТГ-7</t>
  </si>
  <si>
    <t>1шт.</t>
  </si>
  <si>
    <r>
      <rPr>
        <u/>
        <sz val="9"/>
        <rFont val="Times New Roman"/>
        <family val="1"/>
        <charset val="204"/>
      </rPr>
      <t>Смету составил</t>
    </r>
    <r>
      <rPr>
        <sz val="9"/>
        <rFont val="Times New Roman"/>
        <family val="1"/>
        <charset val="204"/>
      </rPr>
      <t xml:space="preserve">: </t>
    </r>
  </si>
  <si>
    <t>кг</t>
  </si>
  <si>
    <t>1статор</t>
  </si>
  <si>
    <t>1паз</t>
  </si>
  <si>
    <t>ИТОГО ПРОИЗВОДСТВЕННАЯ СЕБЕСТОИМОСТЬ</t>
  </si>
  <si>
    <t>1дв.</t>
  </si>
  <si>
    <t>1вывод</t>
  </si>
  <si>
    <t>Расшиновка выключателя</t>
  </si>
  <si>
    <t>Слив масла из баков</t>
  </si>
  <si>
    <t>Внутренний осмотр выключателя</t>
  </si>
  <si>
    <t>Осмотр и очистка изоляторов</t>
  </si>
  <si>
    <t>Замена масла в масляном затворе</t>
  </si>
  <si>
    <t>Регулировка выключателя без масла</t>
  </si>
  <si>
    <t>Проверка состояния крепления выключателя</t>
  </si>
  <si>
    <t>Очистка баков</t>
  </si>
  <si>
    <t>Ошиновка выключателя</t>
  </si>
  <si>
    <t xml:space="preserve">Окончательная регулировка </t>
  </si>
  <si>
    <t>Усиление привода, разворот ведущей части рычага на 100%</t>
  </si>
  <si>
    <t>сл5р-1,4р-2,3р-1</t>
  </si>
  <si>
    <t>Установка необходимого угла наклона ввода</t>
  </si>
  <si>
    <t xml:space="preserve">Замена прокладок </t>
  </si>
  <si>
    <t xml:space="preserve"> "УТВЕРЖДАЮ"</t>
  </si>
  <si>
    <t xml:space="preserve"> ТЕХНИЧЕСКИЙ ДИРЕКТОР-ГЛАВНЫЙ ИНЖЕНЕР</t>
  </si>
  <si>
    <t xml:space="preserve"> ________________ М. О. НУРЫМБЕТОВ        </t>
  </si>
  <si>
    <t>П Р Е Д В А Р И Т Е Л Ь Н А Я   С М Е Т А</t>
  </si>
  <si>
    <t>Норма</t>
  </si>
  <si>
    <t>Ст-ть прямых трудо затрат</t>
  </si>
  <si>
    <t>на ед.</t>
  </si>
  <si>
    <t>Всего</t>
  </si>
  <si>
    <t>RH-34-167-2015;</t>
  </si>
  <si>
    <t>Состав звена: эл.сл6р-1чел, 5р-1чел, 4р-2чел, 3р-2чел, 2р-1чел</t>
  </si>
  <si>
    <t>Часовая тарифная ставка-элсл.6р-13103,80с, 5р-12114,76с, 4р-11156,34с, 3р-10703,99с, 2р-10151,62с.</t>
  </si>
  <si>
    <t>Сред.разряд работ-3,8 ср.час.тарифная - 11065,87сум</t>
  </si>
  <si>
    <t>К-1,2 работа в условиях эл сетей</t>
  </si>
  <si>
    <t>К-1,2 3Х обмоточный тр-ра</t>
  </si>
  <si>
    <t>К-1,2 стесненных условиях</t>
  </si>
  <si>
    <t>RH-34-167-2015; ч 4,4,1, (стр.43)</t>
  </si>
  <si>
    <t>Подготовка и уборка ремонтной площадки</t>
  </si>
  <si>
    <t>RH-34-167-2015; ч 6,4,1, (стр.101)</t>
  </si>
  <si>
    <t xml:space="preserve">Рашиновка трансформатора </t>
  </si>
  <si>
    <t>1транс.</t>
  </si>
  <si>
    <t>RH-34-167-2015; ч 4,4,6, (стр.45)</t>
  </si>
  <si>
    <t xml:space="preserve">Снятие вводов </t>
  </si>
  <si>
    <t>RH-34-167-2015; ч 4,4,7, (стр.41)</t>
  </si>
  <si>
    <t>Разборка система охлаждения</t>
  </si>
  <si>
    <t>RH-34-167-2015; ч 4,4,9, (стр.46)</t>
  </si>
  <si>
    <t>Ремонт крышки или СЧБ</t>
  </si>
  <si>
    <t>RH-34-167-2015; ч 4,4,11, (стр.42)</t>
  </si>
  <si>
    <t>Мелкий ремонт бака</t>
  </si>
  <si>
    <t>RH-34-167-2015; ч 4,4,11, (стр.46)</t>
  </si>
  <si>
    <t>Чистка и промывка от шлама и грязи</t>
  </si>
  <si>
    <t>RH-34-167-2015; ч 4,4,14, (стр.48)</t>
  </si>
  <si>
    <t>Ремонт системы охлаждения</t>
  </si>
  <si>
    <t>RH-34-167-2015; ч 4,4,20, (стр.49)</t>
  </si>
  <si>
    <t>Сборка системы охлаждения и установка</t>
  </si>
  <si>
    <t>RH-34-167-2015; ч 4,4,25, (стр.51)</t>
  </si>
  <si>
    <t>Доливка масло</t>
  </si>
  <si>
    <t>Состав звена: эл.сл 5р-1чел, 4р-2чел, 3р-2чел, 2р-2чел</t>
  </si>
  <si>
    <t>Часовая тарифная ставка-элсл.5р-12114,76с, 4р-11156,34с, 3р-10703,99с, 2р-10151,62с.</t>
  </si>
  <si>
    <t>Сред.разряд работ-3,2 ср.час.тарифная - 10794,44сум</t>
  </si>
  <si>
    <t>RH-34-167-2015; ч 6,3,5, (стр.97)</t>
  </si>
  <si>
    <t xml:space="preserve">Ошиновка трансформатора </t>
  </si>
  <si>
    <t>Состав звена: эл.сл6р-1чел, 4р-1чел, 3р-2чел. Сред. Разряд работ - 4,0</t>
  </si>
  <si>
    <t>Часовая тарифная ставка-элсл.6р-13103,80с, 4р-11156,34с, 3р-10703,99с, сум. ср. час тар. став - 11156,34с</t>
  </si>
  <si>
    <t>ВНВ-2</t>
  </si>
  <si>
    <t>Крановые работы</t>
  </si>
  <si>
    <t>шт.</t>
  </si>
  <si>
    <t>Нарезка резин. Уплотнений</t>
  </si>
  <si>
    <t>Сумма</t>
  </si>
  <si>
    <t>К. Алымбаев</t>
  </si>
  <si>
    <t xml:space="preserve">RH-34-167-2015; </t>
  </si>
  <si>
    <t>RH-34-167-2015; ч 4,4,7, (стр.45)</t>
  </si>
  <si>
    <t>RH-34-167-2015; ч 4,4,10, (стр.46)</t>
  </si>
  <si>
    <t>RH-34-167-2015; ч 4,4,16, (стр.49)</t>
  </si>
  <si>
    <t xml:space="preserve">Ремонт расширителья </t>
  </si>
  <si>
    <t>RH-34-167-2015; ч 6,3,5, (стр.100)</t>
  </si>
  <si>
    <t>На 2022г</t>
  </si>
  <si>
    <t xml:space="preserve">                    ________________ М. О. НУРЫМБЕТОВ        </t>
  </si>
  <si>
    <t xml:space="preserve">Наименование работ          </t>
  </si>
  <si>
    <t>Средний разряд</t>
  </si>
  <si>
    <t>Стоим н/ч пр тр/затр</t>
  </si>
  <si>
    <t>Всего ст пр тр/з</t>
  </si>
  <si>
    <t>RH 34-310-544:2012;</t>
  </si>
  <si>
    <t>RH-34-544-2012; ч5,7,1 (стр.54)</t>
  </si>
  <si>
    <t>Внешний осмотр выключателя, выявление дефектов,определение объема работ</t>
  </si>
  <si>
    <t>сл5р-1,4р-2,3р-2,2р-1</t>
  </si>
  <si>
    <t>RH-34-544-2012; ч5,7,2 (стр.54)</t>
  </si>
  <si>
    <t>Подготовка маслопровода для слива масла</t>
  </si>
  <si>
    <t>RH-34-544-2012; ч5,7,3 (стр.54)</t>
  </si>
  <si>
    <t>RH-34-544-2012; ч5,7,4 (стр.54)</t>
  </si>
  <si>
    <t>RH-34-544-2012; ч5,7,5 (стр.54)</t>
  </si>
  <si>
    <t>Разболчивание люков на баках</t>
  </si>
  <si>
    <t>RH-34-544-2012; ч5,7,6 (стр.54)</t>
  </si>
  <si>
    <t>Сборка, разборка настилов</t>
  </si>
  <si>
    <t>RH-34-544-2012; ч5,7,7 (стр.54)</t>
  </si>
  <si>
    <t>RH-34-544-2012; ч5,7,8 (стр.54)</t>
  </si>
  <si>
    <t>Ремонт баков</t>
  </si>
  <si>
    <t>RH-34-544-2012; ч5,7,10 (стр.55)</t>
  </si>
  <si>
    <t>RH-34-544-2012; ч5,7,11 (стр.55)</t>
  </si>
  <si>
    <t>RH-34-544-2012; ч5,7,12 (стр.55)</t>
  </si>
  <si>
    <t>Отбор проб масла из вводов сифоном.</t>
  </si>
  <si>
    <t>RH-34-544-2012; ч5,7,14 (стр.55)</t>
  </si>
  <si>
    <t>Ремонт дугогасительных камер; разборка, осмотр, очистка, проверка контактных перемычек, крепление гибких связей</t>
  </si>
  <si>
    <t>сл5р-1,4р-2, 3р-2,2р-1</t>
  </si>
  <si>
    <t>RH-34-544-2012; ч5,7,15 (стр.56)</t>
  </si>
  <si>
    <t>Центровка камер</t>
  </si>
  <si>
    <t>RH-34-544-2012; ч5,7,19 (стр.56)</t>
  </si>
  <si>
    <t>Ремонт подвижных контактов, к-1,2</t>
  </si>
  <si>
    <t>RH-34-544-2012; ч5,7,20 (стр.56)</t>
  </si>
  <si>
    <t>Ремонт неподвижных контактов, к-1,2</t>
  </si>
  <si>
    <t>RH-34-544-2012; ч5,7,21 (стр.56)</t>
  </si>
  <si>
    <t xml:space="preserve">Ремонт приодного механизма осмотра,очистка,смазка. </t>
  </si>
  <si>
    <t>RH-34-544-2012; ч5,7,22 (стр.57)</t>
  </si>
  <si>
    <t>Регулировка контактов и приводного механизма</t>
  </si>
  <si>
    <t>RH-34-544-2012; ч5,7,23 (стр.57)</t>
  </si>
  <si>
    <t>Ремонт привода, проверка работы, ремонт механизма свободного расцепления запира-ющего устройства</t>
  </si>
  <si>
    <t>RH-34-544-2012; ч5,7,24 (стр.57)</t>
  </si>
  <si>
    <t>Регулировка привода</t>
  </si>
  <si>
    <t>RH-34-544-2012; ч5,7,25 (стр.57)</t>
  </si>
  <si>
    <t>RH-34-544-2012; ч5,7,26 (стр.57)</t>
  </si>
  <si>
    <t>Заливка масла в баки</t>
  </si>
  <si>
    <t>RH-34-544-2012; ч5,7,27 (стр.58)</t>
  </si>
  <si>
    <t>Отбор проб масла из баков</t>
  </si>
  <si>
    <t>RH-34-544-2012; ч5,7,28 (стр.58)</t>
  </si>
  <si>
    <t>Проверка состояния аппаратных зажимов</t>
  </si>
  <si>
    <t>RH-34-544-2012; ч5,7,30 (стр.57)</t>
  </si>
  <si>
    <t>Уборка маслопровода</t>
  </si>
  <si>
    <t>RH-34-544-2012; ч5,7,31 (стр.57)</t>
  </si>
  <si>
    <t>RH-34-544-2012; ч5,7,35 (стр.57)</t>
  </si>
  <si>
    <t>RH-34-544-2012; ч5,7,36 (стр.58)</t>
  </si>
  <si>
    <t>RH-34-544-2012; ч5,7,37 (стр.59)</t>
  </si>
  <si>
    <t>Опробование выключателя для надежности</t>
  </si>
  <si>
    <t>RH-34-544-2012; ч5,7,38 (стр.59)</t>
  </si>
  <si>
    <t>Сдача выключателя после ремонта</t>
  </si>
  <si>
    <t>RH-34-544-2012; ч5,7,40 (стр.60)</t>
  </si>
  <si>
    <t>Запетление, распетление выключателя</t>
  </si>
  <si>
    <t>RH-34-544-2012; ч5,7,41 (стр.60)</t>
  </si>
  <si>
    <t>Чистка и промывка маслопровода</t>
  </si>
  <si>
    <t>RH-34-544-2012; ч5,14,4 (стр.82)</t>
  </si>
  <si>
    <t xml:space="preserve">Заготовка прокладок, склеивание из резины </t>
  </si>
  <si>
    <t>RH-34-544-2012; ч5,14,5 (стр.82)</t>
  </si>
  <si>
    <t>RH-34-544-2012; ч5,14,7 (стр.82)</t>
  </si>
  <si>
    <t>RH-34-544-2012; ч5,14,8 (стр.82)</t>
  </si>
  <si>
    <t>RH-34-544-2012; ч5,14,10 (стр.82)</t>
  </si>
  <si>
    <t>ТЕКУЩИЙ РЕМОНТ МАСЛЯНОГО ВЫКЛЮЧАТЕЛЯ МКП-110     ВЛ-НУКУС-2-110</t>
  </si>
  <si>
    <t>ТЕКУЩИЙ РЕМОНТ МАСЛЯНОГО ВЫКЛЮЧАТЕЛЯ МКП-110     В - ЛЕВЫЙ БЕРЕГ -110</t>
  </si>
  <si>
    <t>П Р Е Д В А Р И Т Е Л Ь Н А Я  С М Е Т А</t>
  </si>
  <si>
    <t>НА 2022г.</t>
  </si>
  <si>
    <t xml:space="preserve">Обосно-вание </t>
  </si>
  <si>
    <t xml:space="preserve">Наименование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</si>
  <si>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Ед. изм.</t>
  </si>
  <si>
    <t>Стоим н/ час прям тр/затр</t>
  </si>
  <si>
    <t>Всего стоим прям тр/затр</t>
  </si>
  <si>
    <t xml:space="preserve">RH 34-310-977:2009              </t>
  </si>
  <si>
    <t>Н.В.№3</t>
  </si>
  <si>
    <t xml:space="preserve">0,75 квт 1500 об/мин </t>
  </si>
  <si>
    <t>сл 3 разряд</t>
  </si>
  <si>
    <t xml:space="preserve">11 квт 1500 об/мин </t>
  </si>
  <si>
    <t xml:space="preserve">0,37 квт 1500 об/мин </t>
  </si>
  <si>
    <t xml:space="preserve">0,12 квт 1500 об/мин </t>
  </si>
  <si>
    <t>Н.В.№1</t>
  </si>
  <si>
    <t xml:space="preserve">40 квт 1000 об/мин </t>
  </si>
  <si>
    <t xml:space="preserve">18,5 квт 3000 об/мин </t>
  </si>
  <si>
    <t xml:space="preserve">11 квт 3000 об/мин </t>
  </si>
  <si>
    <t xml:space="preserve">1,1 квт 1500 об/мин </t>
  </si>
  <si>
    <t xml:space="preserve">1,3 квт 1500 об/мин </t>
  </si>
  <si>
    <t xml:space="preserve">45 квт 3000 об/мин </t>
  </si>
  <si>
    <t xml:space="preserve">75 квт 3000 об/мин </t>
  </si>
  <si>
    <t xml:space="preserve">75 квт 1500 об/мин </t>
  </si>
  <si>
    <t xml:space="preserve">5,5 квт 3000 об/мин </t>
  </si>
  <si>
    <t xml:space="preserve">5,5 квт 1500 об/мин </t>
  </si>
  <si>
    <t>Н.В.№2</t>
  </si>
  <si>
    <t xml:space="preserve">1,0 квт 1500 об/мин </t>
  </si>
  <si>
    <t xml:space="preserve">0,27 квт 1500 об/мин </t>
  </si>
  <si>
    <t xml:space="preserve">37 квт 3000 об/мин </t>
  </si>
  <si>
    <t xml:space="preserve">30 квт 3000 об/мин </t>
  </si>
  <si>
    <t>ИТОГО ПРОИЗВОДСТВЕННАЯ СЕБЕСТОИМОСТЬ:</t>
  </si>
  <si>
    <t>Цена</t>
  </si>
  <si>
    <t>Стеклолакоткань ЛСМ 105/120 т. -0,2</t>
  </si>
  <si>
    <t>м²</t>
  </si>
  <si>
    <t>Пленкосинтокартон ПЭК - 0,17 мм</t>
  </si>
  <si>
    <t>кг.</t>
  </si>
  <si>
    <t>Трубка эл. изолиоционная ф-2,0-5,0 мм</t>
  </si>
  <si>
    <t>Эл. картон рул. т- 0,3 мм</t>
  </si>
  <si>
    <t>Трубка ПВХ (ТВ-40) ф=6,0мм</t>
  </si>
  <si>
    <t>Трубка ПВХ (ТВ-40) ф=8,0мм</t>
  </si>
  <si>
    <t>Лента киперная х/б ЛЭ-25-36</t>
  </si>
  <si>
    <t>п/м</t>
  </si>
  <si>
    <t>Эмаль провод</t>
  </si>
  <si>
    <t>Ø 0,28мм.</t>
  </si>
  <si>
    <t xml:space="preserve"> -//-//-  </t>
  </si>
  <si>
    <t>Ø 0,40мм.</t>
  </si>
  <si>
    <t>Ø 0,355мм.</t>
  </si>
  <si>
    <t>Ø 0,45мм.</t>
  </si>
  <si>
    <t>Ø 0,67мм.</t>
  </si>
  <si>
    <t>Ø 0,71мм.</t>
  </si>
  <si>
    <t>Ø 0,85мм.</t>
  </si>
  <si>
    <t>Ø 1,0мм.</t>
  </si>
  <si>
    <t>Ø 1,06мм.</t>
  </si>
  <si>
    <t>Ø 1,12мм.</t>
  </si>
  <si>
    <t>Ø 1,18мм.</t>
  </si>
  <si>
    <t>Ø 1,25мм.</t>
  </si>
  <si>
    <t>Ø 1,32мм.</t>
  </si>
  <si>
    <t>Ø 1,40мм.</t>
  </si>
  <si>
    <t>Ø 1,45мм.</t>
  </si>
  <si>
    <t>Ø 1,50мм.</t>
  </si>
  <si>
    <t>Ø 1,56мм.</t>
  </si>
  <si>
    <t>Ø 1,60мм.</t>
  </si>
  <si>
    <t>Итого с материалами</t>
  </si>
  <si>
    <t xml:space="preserve">                                         </t>
  </si>
  <si>
    <t>С. Халиков</t>
  </si>
  <si>
    <t xml:space="preserve">                                        </t>
  </si>
  <si>
    <t>Т. Кдыров</t>
  </si>
  <si>
    <t>эм.провод</t>
  </si>
  <si>
    <t xml:space="preserve">ТЕКУЩИЙ РЕМОНТ ТРАНСФОРМАТОРА ТСБ-7 тип ТDТS-250000/220/15. ЭЛ.ЦЕХА </t>
  </si>
  <si>
    <t xml:space="preserve">ТЕКУЩИЙ РЕМОНТ ТРАНСФОРМАТОРА Т-7 тип ТДЦ-250000 ЭЛ.ЦЕХА </t>
  </si>
  <si>
    <t xml:space="preserve"> Капитальный ремонт электродвигателей 0,4 кВ с  полной заменой обмотки статора ЭЛ.ЦЕХА </t>
  </si>
  <si>
    <t>Г. Абдуллаев</t>
  </si>
  <si>
    <t xml:space="preserve">Итого материалы </t>
  </si>
  <si>
    <t xml:space="preserve">МАТЕРИАЛЫ </t>
  </si>
  <si>
    <t>ПРОИЗВОДСТВЕННЫЕ РАСХОДЫ 29,5%</t>
  </si>
  <si>
    <t>ПРОЧИЕ ЗАТРАТЫ 22,0%</t>
  </si>
  <si>
    <t xml:space="preserve">Инженер сметчик  ОППР АО  "TAХIATOSH IES"  </t>
  </si>
  <si>
    <t xml:space="preserve">ЗГИ по ремонту  АО "TAХIATOSH IES"  </t>
  </si>
  <si>
    <t xml:space="preserve">    АО  "TAХIATOSH IES" </t>
  </si>
  <si>
    <t xml:space="preserve">Инженер сметчик  ОППР АО "TAХIATOSH IES"  </t>
  </si>
  <si>
    <t xml:space="preserve">Начальник ОППР АО  "TAХIATOSH IES"  </t>
  </si>
  <si>
    <t xml:space="preserve">Начальник Эл.цеха АО "TAХIATOSH IES"  </t>
  </si>
  <si>
    <t xml:space="preserve">    АО "TAХIATOSH IES" </t>
  </si>
  <si>
    <t xml:space="preserve">Начальник Эл.цеха  АО "TAХIATOSH IES"  </t>
  </si>
  <si>
    <t xml:space="preserve">           УТВЕРЖДАЮ</t>
  </si>
  <si>
    <t xml:space="preserve">          УТВЕРЖДАЮ</t>
  </si>
  <si>
    <t xml:space="preserve">                        ТЕХНИЧЕСКИЙ ДИРЕКТОР-ГЛАВНЫЙ ИНЖЕНЕР</t>
  </si>
  <si>
    <t>Приложение №1 к техническому заданию</t>
  </si>
  <si>
    <t>Ремонт турбины</t>
  </si>
  <si>
    <t>Снятие и установка рессиверных труб турбины мощностью свыше 110 МW</t>
  </si>
  <si>
    <t>труб</t>
  </si>
  <si>
    <t>Ремонт рессиверных труб турбины мощностью свыше 110 МW без опрессовки</t>
  </si>
  <si>
    <t>Ремонт опоры РВД с заменой или подгонкой после перезаливки вкладыша полдшипника без выемки ротора. Подшипник №1 (опорный)</t>
  </si>
  <si>
    <t>опор</t>
  </si>
  <si>
    <t>Ремонт опоры РВД-РСД с заменой или подгонкой упорных колодок без выемки роторов. Подшипник №2 (опорно-упорный)</t>
  </si>
  <si>
    <t>Ремонт опоры РСД с заменой или подгонкой после перезаливки вкладыша подшипника без выемки роторов. Подшипник №3 (опорный)</t>
  </si>
  <si>
    <t>Ремонт опоры РНД с заменой или подгонкой после перезаливки вкладыша подшипника без выемки роторов. Подшипник №4,5 (опорный)</t>
  </si>
  <si>
    <t>Ремонт опоры РГ без выемки роторов. Подшипник №6,7 (встроенный) диаметром свыше 300 mm. Мощность турбины свыше 160 до 300 MW.</t>
  </si>
  <si>
    <t>Перезаливка вкладышей подшипников №1,2</t>
  </si>
  <si>
    <t>вклад</t>
  </si>
  <si>
    <t>Перезаливка вкладышей подшипников №3,4,5,6,7.</t>
  </si>
  <si>
    <t>Шабрение скользящей поверхности подшипника (баббит) при снимаемом слое до 0,2мм</t>
  </si>
  <si>
    <t>100см²</t>
  </si>
  <si>
    <t>Ремонт обшивы турбин мощностью свыше 160 до 300 ЦВД</t>
  </si>
  <si>
    <t>шт</t>
  </si>
  <si>
    <t>Ремонт обшивы турбин мощностью свыше 160 до 300 ЦНД</t>
  </si>
  <si>
    <t>Ремонт менбранного клапана ЦНД (Реконструкция со слесарной обработкой вновь изготовленных деталей, диаметр условного прохода 250 mm)</t>
  </si>
  <si>
    <t>Перезаливка подшипников уплотнений вала диаметром свыше 360 до 450 мм</t>
  </si>
  <si>
    <t xml:space="preserve">Замена гребней маслозащитных уплотнений МЗК с удалением старых, установкой, зачеканкой, подгонкой по разъему. Диаметр шеек ротора подшипника до 400 mm. </t>
  </si>
  <si>
    <t>шей</t>
  </si>
  <si>
    <t xml:space="preserve">Замена гребней маслозащитных уплотнений МЗК с удалением старых, установкой, зачеканкой, подгонкой по разъему. Диаметр шеек ротора подшипника свыше 400 mm. </t>
  </si>
  <si>
    <t>Перецентровка ГМН (центробежный насос)</t>
  </si>
  <si>
    <t>насос</t>
  </si>
  <si>
    <t>Устранение коленчатости соединительной пары роторов РВД-РСД÷РСД-РНД РНД-РГ (количество болтов в муфте до 12 шт)</t>
  </si>
  <si>
    <t>соед</t>
  </si>
  <si>
    <t>Устранение дефектов центровки валопровода (полумуфта РВД-РСД÷РСД-РНД РНД-РГ) (количество роторов 4)</t>
  </si>
  <si>
    <t>в/пр</t>
  </si>
  <si>
    <t>Центровка переднего конца вала турбины РВД (Маятниковая проверка) содержание до 12 болтов</t>
  </si>
  <si>
    <t>Ремонт валопроводного устройства ВПУ. Мощность турбины свыше 25 до 200 MW.</t>
  </si>
  <si>
    <t>устр</t>
  </si>
  <si>
    <t>Разборка,очистка,дефектация узлов системы регулирования и защиты.Устранение дефектов,замена изношенных деталей. Сборка. Мощность турбины свыше 100 до 200 MW.</t>
  </si>
  <si>
    <t>сист</t>
  </si>
  <si>
    <t>Ремонт клапанов автоматического затвора ЦВД-ЦСД с устронением дефектов металла шлифовкой, притиркой и заменой изношенных деталей. Турбина с начальным давление пара, 12,75 МРа (130 ата).</t>
  </si>
  <si>
    <t>клап</t>
  </si>
  <si>
    <t>Ремонт регулирующих клапанов ЦВД-ЦСД с устронением дефектов металла выборкой с последующей заваркой и заменой изношенных деталей. Турбина с начальным давление пара, 12,75 МРа (130 ата). Диаметр клапана до 200 mm.</t>
  </si>
  <si>
    <t>Ремонт распределительного устройства регулирующих клапанов ЦВД-ЦСД с заменой изношенных деталей.</t>
  </si>
  <si>
    <t>Ремонт и наладка узлов системы регулирования. Ремонт сервоматора автоматического затвора.ЦВД-ЦСД. Турбина мощностью до 200 MW.</t>
  </si>
  <si>
    <t>узел</t>
  </si>
  <si>
    <t>Ремонт и наладка узлов системы регулирования. Ремонт сервоматора регулирующих клапанов ЦВД-ЦСД. Турбина мощностью до 200 MW.</t>
  </si>
  <si>
    <t>Ремонт маслосистемы уплотнений генератора. Турбина мощностью свыше 100 MW.</t>
  </si>
  <si>
    <t>Ремонт водородных уплотнений генератора с восстановлением рабочих поверхностей и заменой вкладыша. Мощность генератора свыше 100 до 300 MW.</t>
  </si>
  <si>
    <t>комп</t>
  </si>
  <si>
    <t>Ремонт маслобаков ГМБ емкость маслобака свыше 15 до 30</t>
  </si>
  <si>
    <t>м/б</t>
  </si>
  <si>
    <t>Ремонт маслобака. Демпферный бак емкость до 15</t>
  </si>
  <si>
    <t>Ремонт маслоуказателя масляного бака</t>
  </si>
  <si>
    <t>Ремонт фильтров масляного бака.</t>
  </si>
  <si>
    <t>компл</t>
  </si>
  <si>
    <t>Замена сетки фильтров масляного бака с ее изготовлением</t>
  </si>
  <si>
    <t>Перезаливка вкладышей подшипников ГМН с последующей обработкой на станке, диаметром до 150 mm.</t>
  </si>
  <si>
    <t>Ремонт и наладка узлов системы регулирования. Ремонт блока золотников регулятора скорости (БЗРС) Турбина мощностью до 200 MW.</t>
  </si>
  <si>
    <t>Ремонт и наладка узлов системы регулирования. Ремонт дифференциатора. Турбина мощностью до 200 MW.</t>
  </si>
  <si>
    <t>Ремонт и наладка узлов системы регулирования. Ремонт промежуточного золотника. Турбина мощностью до 200 MW.</t>
  </si>
  <si>
    <t>Ремонт и наладка узлов системы регулирования. Ремонт блок золотников автомата безопасности. Турбина мощностью до 200 MW.</t>
  </si>
  <si>
    <t>Снятие характеристики системы регулирования. Турбина мощностью свыше 100 до 200 MW.</t>
  </si>
  <si>
    <t>Ремонт маслоохладителя. Маслоохладитель по площади поверхности теплообменника свыше 100 до 200 м²</t>
  </si>
  <si>
    <t>м/охл</t>
  </si>
  <si>
    <t>Ремонт маслосистемы смазки. Турбина мощностью свыше 100 MW.</t>
  </si>
  <si>
    <t xml:space="preserve">Ремонт узлов маслоочистительной установки. (РПДС) Снятие (установка) крышек, осмотр, очистка узлов.  </t>
  </si>
  <si>
    <t>устан</t>
  </si>
  <si>
    <t>Очистка водяной полости маслоохладителя</t>
  </si>
  <si>
    <t xml:space="preserve">Проверка и ремонт задвижки ГПЗ №501.502 Ду-250.                            </t>
  </si>
  <si>
    <t>задв</t>
  </si>
  <si>
    <t xml:space="preserve">Ручная притирка и шабровка уплонительных поверхностей тарелок,седел, задвижка ГПЗ Ду-250                                                    </t>
  </si>
  <si>
    <t>на1ст. уплот</t>
  </si>
  <si>
    <t>Набивка сальникового уплотнения Ду-300, Ру до 10 МРа (100kgf/cm²)</t>
  </si>
  <si>
    <t>1уплот</t>
  </si>
  <si>
    <t>Проверка и ремонт приводной головки ГПЗ №501,502 Ду-250 с полной разборкой и сборкой, заменой изношенных деталей и смазки.</t>
  </si>
  <si>
    <t>привод</t>
  </si>
  <si>
    <t xml:space="preserve">Проверка и ремонт задвижки ГПЗ №503.504.511 А и Б Ду-100.                            </t>
  </si>
  <si>
    <t xml:space="preserve">Ручная притирка и шабровка уплонительных поверхностей тарелок,седел, Ду-100                                                    </t>
  </si>
  <si>
    <t>на/ст</t>
  </si>
  <si>
    <t>Набивка сальникового уплотнения Ду-100, Ру до 10 МРа (100kgf/cm²)</t>
  </si>
  <si>
    <t>Проверка и ремонт приводной головки ГПЗ №503,504,511 А и Б Ду-100 с полной разборкой и сборкой, заменой изношенных деталей и смазки.</t>
  </si>
  <si>
    <t xml:space="preserve">Проверка и ремонт задвижек БРОУ-612 и ПРОУ-611 Ду-200                  </t>
  </si>
  <si>
    <t xml:space="preserve">Ручная притирка и шабровка уплонительных поверхностей тарелок,седел,Ду-200                                                                                 </t>
  </si>
  <si>
    <t>Набивка сальникового уплотнения Ду-200, Ру до 10 МРа (100kgf/cm²)</t>
  </si>
  <si>
    <t>Проверка и ремонт приводной головки № 612,613,611 Ду-200 с полной разборкой и сборкой, заменой изношенных деталей и смазки.</t>
  </si>
  <si>
    <t xml:space="preserve">привод </t>
  </si>
  <si>
    <t xml:space="preserve">Проверка и ремонт задвижек БРОУ и ПРОУ Ду-65                  </t>
  </si>
  <si>
    <t xml:space="preserve">Ручная притирка и шабровка уплонительных поверхностей тарелок,седел,Ду-65                                                                                 </t>
  </si>
  <si>
    <t>Проверка и ремонт фильтров технической воды с фильтрующей сеткой ПНЭУ-7 АиБ. Фильтр диаметром до 1000 mm.</t>
  </si>
  <si>
    <t>Перезаливка вкладышей подшипников  КЭН диаметром до 150 mm</t>
  </si>
  <si>
    <t>Перезаливка вкладышей подшипников  ВДН диаметром до 150 mm</t>
  </si>
  <si>
    <t xml:space="preserve">Ремонт подогревателей низкого давления ПС - 50 </t>
  </si>
  <si>
    <t>Изготовление прокладок для флянцевых соединений трубопроводов из паронита или картона с разметкой и вырезкой по наружному и внутреннему диаметрам при диаметре трубопровода,mm,до:</t>
  </si>
  <si>
    <t>до Ø 133мм</t>
  </si>
  <si>
    <t>10прок</t>
  </si>
  <si>
    <t>до Ø 219мм</t>
  </si>
  <si>
    <t>до Ø 325мм</t>
  </si>
  <si>
    <t>до Ø 630мм</t>
  </si>
  <si>
    <t>Замена прокладок на фланцах трубопроводов с разборкой фланцевого соединения, их очисткой и закреплением болтами при диаметре трубопровода,mm,до:</t>
  </si>
  <si>
    <t>Ремонт насоса ПЭН-7 А тип:ПЭ-580-185/200</t>
  </si>
  <si>
    <t>Ремонт насоса ПЭН-7 Б тип:ПЭ-720-185/200</t>
  </si>
  <si>
    <t>Разборка и ремонт муфт (тип насоса ПЭ-580-185/200)</t>
  </si>
  <si>
    <t xml:space="preserve">насос </t>
  </si>
  <si>
    <t>Разборка подшипника и корпусов концевых уплотнений,  снятие полумуфт (тип насоса ПЭ-580-185/200)</t>
  </si>
  <si>
    <t>Разборка внешнего корпуса (тип насоса ПЭ-580-185/200)</t>
  </si>
  <si>
    <t>Выемка внутреннего корпуса  с ротором (тип насоса ПЭ-580-185/200)</t>
  </si>
  <si>
    <t>Разборка внутреннего корпуса и выемка ротора (тип насоса ПЭ-580-185/200)</t>
  </si>
  <si>
    <t>Ремонт концевых уплотнений (тип насоса ПЭ-580-185/200)</t>
  </si>
  <si>
    <t>Ремонт внешнего корпуса (тип насоса ПЭ-580-185/200)</t>
  </si>
  <si>
    <t>Ремонт внутреннего  корпуса и направляющего аппарата (тип насоса ПЭ-580-185/200)</t>
  </si>
  <si>
    <t>Ремонт ротора насоса и  деталей ротора (тип насоса ПЭ-580-185/200)</t>
  </si>
  <si>
    <t>Ремонт подшипников (тип насоса ПЭ-580-185/200)</t>
  </si>
  <si>
    <t>Сборка внутреннего корпуса с ротором с установкой его во внешний корпус (тип насоса ПЭ-580-185/200)</t>
  </si>
  <si>
    <t>Сборка внешнего корпуса (тип насоса ПЭ-580-185/200)</t>
  </si>
  <si>
    <t>Сборка концевых уплотнений (тип насоса ПЭ-580-185/200)</t>
  </si>
  <si>
    <t>Сборка и закрытие подшипников,установка полу-муфт (тип насоса ПЭ-580-185/200)</t>
  </si>
  <si>
    <t>Ремонт масляной системы ПЭН-7 А (тип насоса ПЭ-580-185/200)</t>
  </si>
  <si>
    <t>Ремонт масляной системы ПЭН-7 Б (тип насоса ПЭ-720-185-2)</t>
  </si>
  <si>
    <t>Статическая балансировка ротора ПЭН-7 А и Б ротор массой свыше 1 до 2,5 тонн</t>
  </si>
  <si>
    <t xml:space="preserve">ротор </t>
  </si>
  <si>
    <t>Перецентровка центробежного насоса ПЭН-7 А и Б</t>
  </si>
  <si>
    <t>Перезаливка вкладыш подшипников ПЭН-7 А и Б диаметром до 150 mm.</t>
  </si>
  <si>
    <t xml:space="preserve">вклад </t>
  </si>
  <si>
    <t xml:space="preserve">Ремонт генератора типа  ТГВ-200 турбоагрегата  ст.№7 </t>
  </si>
  <si>
    <t>Подготовка ремонтной площадки  ТГ-7 типа ТГВ-200</t>
  </si>
  <si>
    <t>1ТГ</t>
  </si>
  <si>
    <t>Отсоединение выводов с турбогенератора типа ТГВ-200. Разборка кожухов. Маркировка и отсоединение компенсаторов от выводов шинопроводов.</t>
  </si>
  <si>
    <t>Снятие щеточного аппарата с турбогенератора типа ТГВ-200.</t>
  </si>
  <si>
    <t>1 аппар</t>
  </si>
  <si>
    <t xml:space="preserve">Проточка и шлифовка контактных колец. турбогенератора типа ТГВ-200. Измерение конусности, биения и выработки к/к. Установка приспособления для проточки и проточка к/к. Снятие приспособления после проточки. </t>
  </si>
  <si>
    <t>1/ротор</t>
  </si>
  <si>
    <t xml:space="preserve">Снятие верхних половин наружных щитов с турбогенератора типа ТГВ-200. </t>
  </si>
  <si>
    <t>Снятие распоров. с турбогенератора типа ТГВ-200. Разболчивание и снятие распоров со стороны контактных колец.</t>
  </si>
  <si>
    <t xml:space="preserve">Снятие промежуточных втулок с турбогенератора                           типа ТГВ-200. </t>
  </si>
  <si>
    <t>1 втулк</t>
  </si>
  <si>
    <t xml:space="preserve">Снятие диска наружного уплотнения диффузора с турбогенератора типа ТГВ-200. </t>
  </si>
  <si>
    <t>1 диск</t>
  </si>
  <si>
    <t xml:space="preserve">Снятие диффузора с турбогенератора типа ТГВ-200. </t>
  </si>
  <si>
    <t>1 диф.</t>
  </si>
  <si>
    <t xml:space="preserve">Снятие верхней половины промежуточного щита с турбогенератора типа ТГВ-200. </t>
  </si>
  <si>
    <t>1 пол.</t>
  </si>
  <si>
    <t xml:space="preserve">Снятие нижней половины промежуточного щита с турбогенератора типа ТГВ-200. </t>
  </si>
  <si>
    <t>1пол.</t>
  </si>
  <si>
    <t xml:space="preserve">Снятие внутреннего щита с турбогенератора типа ТГВ-200. </t>
  </si>
  <si>
    <t>1 компл</t>
  </si>
  <si>
    <t xml:space="preserve">Снятие верхней половины наружного обтекателя с турбогенератора типа ТГВ-200. </t>
  </si>
  <si>
    <t xml:space="preserve">Снятие нижней половины наружного обтекателя с турбогенератора типа ТГВ-200. </t>
  </si>
  <si>
    <t>2 пол.</t>
  </si>
  <si>
    <t xml:space="preserve">Снятие внутреннего обтекателя с турбогенератора типа ТГВ-200. </t>
  </si>
  <si>
    <t>1 обтек</t>
  </si>
  <si>
    <t xml:space="preserve">Снятие нижней половины наружного щита с турбогенератора типа ТГВ-200. </t>
  </si>
  <si>
    <t xml:space="preserve">Снятие уплотнений воздушного зазора с турбогенератора типа ТГВ-200. </t>
  </si>
  <si>
    <t>1 кольцо</t>
  </si>
  <si>
    <t xml:space="preserve">Подъем и опускание ротора подвеской. Турбогенератор типа ТГВ-200. </t>
  </si>
  <si>
    <t>1 компл.</t>
  </si>
  <si>
    <t xml:space="preserve">Стопорение сердечника статора турбогенератора типа ТГВ-200. </t>
  </si>
  <si>
    <t>1 статор</t>
  </si>
  <si>
    <t xml:space="preserve">Снятие лопаток вентилятора турбогенератора типа ТГВ-200. </t>
  </si>
  <si>
    <t xml:space="preserve">Измерение воздушного зазора между активной сталью статора и бочкой ротора турбогенератора типа ТГВ-200. </t>
  </si>
  <si>
    <t>1 измер</t>
  </si>
  <si>
    <t xml:space="preserve">Подготовка к выводу и вывод ротора турбогенератора типа ТГВ-200. </t>
  </si>
  <si>
    <t>1 ротор</t>
  </si>
  <si>
    <t xml:space="preserve">Выемка газоохладителей из камер турбогенератора типа ТГВ-200. </t>
  </si>
  <si>
    <t xml:space="preserve">Ремонт газоохладителей турбогенератора типа ТГВ-200.  </t>
  </si>
  <si>
    <t xml:space="preserve">Установка газоохладителей в турбогенератора типа ТГВ-200. </t>
  </si>
  <si>
    <t>1/тг</t>
  </si>
  <si>
    <t xml:space="preserve">Участие в электрических испытаниях обмотки статора турбогенератора типа ТГВ-200. </t>
  </si>
  <si>
    <t>1 испыт</t>
  </si>
  <si>
    <t xml:space="preserve">Проверка состояния системы статора турбогенератора типа ТГВ-200. </t>
  </si>
  <si>
    <t xml:space="preserve">Ремонт зубцов активной стали турбогенератора типа ТГВ-200.  </t>
  </si>
  <si>
    <t>1/пакет</t>
  </si>
  <si>
    <t xml:space="preserve">Проверка продуваемости  трубок стержней обмотки статора турбогенератора типа ТГВ-200. </t>
  </si>
  <si>
    <t>провер</t>
  </si>
  <si>
    <t xml:space="preserve">Замена шнуровых бандажей лобовых частей турбогенератора типа ТГВ-200. Подготовка шнурового бандажа. Удаление ослабленных бандажей и вязка новых бандажей с подгонкой дистанционных распорок.                                                  Примечания:                                                                                                                </t>
  </si>
  <si>
    <t>1/банд</t>
  </si>
  <si>
    <t>Снятие выводов турбогенератора типа ТГВ-200. Разызолировка выводов. Разболчивание и рассоединение выводов с соединительными шинами. Открепление выводов и транспортирование на рем.площадку</t>
  </si>
  <si>
    <t>1/вывод</t>
  </si>
  <si>
    <t>Ремонт выводов турбогенератора типа ТГВ-200.</t>
  </si>
  <si>
    <t>Установка выводов турбогенератора типа ТГВ-200.</t>
  </si>
  <si>
    <t>Переизолировка головок обмотки статора турбогенератора типа ТГВ-200.</t>
  </si>
  <si>
    <t>Покраска обмотки эмалью турбогенератора типа ТГВ-200 .</t>
  </si>
  <si>
    <t>Ремонт наружных щитов турбогенератора типа ТГВ-200.</t>
  </si>
  <si>
    <t>Ремонт внутренних и промежуточных щитов турбогенератора типа ТГВ-200</t>
  </si>
  <si>
    <t>Проверка состояние диффузора турбогенератора типа ТГВ-200</t>
  </si>
  <si>
    <t>диф.</t>
  </si>
  <si>
    <t>Проверка состояние обтекателя турбогенератора типа ТГВ-200</t>
  </si>
  <si>
    <t>обтек</t>
  </si>
  <si>
    <t>Проверка состояния кольца уплотнения воздушного зазора турбогенератора типа ТГВ-200</t>
  </si>
  <si>
    <t>Проверка состояния ротора турбогенератора типа ТГВ-200</t>
  </si>
  <si>
    <t>ротор</t>
  </si>
  <si>
    <t>Испытание ротора на газоплотность. Турбогенератор типа ТГВ-200</t>
  </si>
  <si>
    <t>Устранение утечки в зоне токоведущих болтов турбогенератора типа ТГВ-200</t>
  </si>
  <si>
    <t>болт</t>
  </si>
  <si>
    <t>Ремонт токоведущих болтов турбогенератора типа ТГВ-200</t>
  </si>
  <si>
    <t>1/болт</t>
  </si>
  <si>
    <t>Проверка продуваемости вентиляционных каналов ротора турбогенератора типа ТГВ-200</t>
  </si>
  <si>
    <t>1пров.</t>
  </si>
  <si>
    <t>Снятие вентилятора с турбогенератора типа ТГВ-200</t>
  </si>
  <si>
    <t>1/вен</t>
  </si>
  <si>
    <t>Проверка состояние вентилятора турбогенератора типа ТГВ-200</t>
  </si>
  <si>
    <t>Установка вентилятора на турбогенератора типа ТГВ-200</t>
  </si>
  <si>
    <t>вент</t>
  </si>
  <si>
    <t>Ремонт упорных гребней турбогенератора типа ТГВ-200</t>
  </si>
  <si>
    <t>1/греб</t>
  </si>
  <si>
    <t>Ремонт щеточного аппарата турбогенератора типа ТГВ-200</t>
  </si>
  <si>
    <t>1/щ-ап</t>
  </si>
  <si>
    <t>Ремонт газовой системы турбогенератора типа ТГВ-200</t>
  </si>
  <si>
    <t>Установка лопаток вентилятора на турбогенератора типа ТГВ-200</t>
  </si>
  <si>
    <t>1/вент</t>
  </si>
  <si>
    <t>Освобождение подвески сердечника статора турбогенератора типа ТГВ-200</t>
  </si>
  <si>
    <t>1/статор</t>
  </si>
  <si>
    <t xml:space="preserve">Установка нижней половины внутреннего щита турбогенератора типа ТГВ-200                                                      </t>
  </si>
  <si>
    <t>1/п-щит</t>
  </si>
  <si>
    <t xml:space="preserve">Установка нижних половин наружного щита турбогенератора типа ТГВ-200                                                                             </t>
  </si>
  <si>
    <t>Установка уплотнения воздушного зазора турбогенератора типа ТГВ-200</t>
  </si>
  <si>
    <t>1/кольца</t>
  </si>
  <si>
    <t>Установка верхней половины внутреннего щита турбогенератора типа ТГВ-200</t>
  </si>
  <si>
    <t>Установка нижней половины щита турбогенератора типа ТГВ-200</t>
  </si>
  <si>
    <t>Установка верхней половины промежуточного щита турбогенератора типа ТГВ-200</t>
  </si>
  <si>
    <t>Установка внутреннего обтекателя турбогенератора типа ТГВ-200</t>
  </si>
  <si>
    <t>1/обтек</t>
  </si>
  <si>
    <t>Установка наружного обтекателя турбогенератора типа ТГВ-200</t>
  </si>
  <si>
    <t>Установка промежуточного втулок турбогенератора типа ТГВ-200</t>
  </si>
  <si>
    <t>1/втулок</t>
  </si>
  <si>
    <t>Установка диффузоров турбогенератора типа ТГВ-200</t>
  </si>
  <si>
    <t>Установка распоров турбогенератора типа ТГВ-200</t>
  </si>
  <si>
    <t>1/компл</t>
  </si>
  <si>
    <t>Установка верхних половин наружных щитов турбогенератора типа ТГВ-200</t>
  </si>
  <si>
    <t>Установка щеточного аппарата на турбогенератор типа ТГВ-200</t>
  </si>
  <si>
    <t>1/аппар</t>
  </si>
  <si>
    <t>Испытание собранного турбогенератора  на газоплотность Турбогенератор типа ТГВ-200.</t>
  </si>
  <si>
    <t>1/исп</t>
  </si>
  <si>
    <t>Подсоединение выводов к турбогенератору типа ТГВ-200. Осмотр крепежа. Ремонт или замена дефектных болтов, гаек, шайб. Чистка контактных поверхностей. Подсоединение компенсаторов к выводам и шинопроводам согласно маркировке. Установка кожухов.</t>
  </si>
  <si>
    <t>Уборка ремонтной площадок турбогенератора типа ТГВ-200.</t>
  </si>
  <si>
    <t>Ремонт электродвигателя ПЭН 7А  тип 4АЗМ-4000/6000 УХЛ4</t>
  </si>
  <si>
    <t>Подготовка ремонтной площадки для ремонта электродвигателя мощностью до 4000 kW</t>
  </si>
  <si>
    <t>1эл.дв</t>
  </si>
  <si>
    <t>Разборка электродвигателя горизонтального исполнения с выводом ротора мощностью до 4000 kW</t>
  </si>
  <si>
    <t>Проверка состояния встроенных подшипников скольжения электродвигателей горизонтального исполнения (мощность электродвигателя 4000 kW)</t>
  </si>
  <si>
    <t>2подш</t>
  </si>
  <si>
    <t>Переклиновка пазов статора при мощности электродвигателя до 4000 kW и длинной активной стали до 900 мм</t>
  </si>
  <si>
    <t>Проверка состояния статора при мощности элетродвигателя до 4000 kW</t>
  </si>
  <si>
    <t>Проверка состояния ротора электродвигателя мощностью до 4000 kW (Короткозамкнутый)</t>
  </si>
  <si>
    <t>Расчеканка стержней ротора при мощности электродвигателя до 4000 kW.</t>
  </si>
  <si>
    <t>10 пазов</t>
  </si>
  <si>
    <t xml:space="preserve">Очистка пазов активной стали статора при мощности электродвигателя до 4000 kW и длинной активной стали до 900 мм </t>
  </si>
  <si>
    <t>Покрытие обмотки статора (ротора) эмалью при мощности электродвигателя до 4000 kW</t>
  </si>
  <si>
    <t>Замена изоляции выводов.при мощности электродвигателя до 4000 kW.</t>
  </si>
  <si>
    <t>Балансировка ротора электродвигателя на фундаменте при мощности электродвигателя до 4000 kW и частотой вращения 3000 r/min.</t>
  </si>
  <si>
    <t>Проверка изоляции подшипников скольжения</t>
  </si>
  <si>
    <t>подшип</t>
  </si>
  <si>
    <t xml:space="preserve">Ремонт встроенных подшипнико скольжения при мощности электродвигателя до 4000 kW </t>
  </si>
  <si>
    <t>на 2 подшип</t>
  </si>
  <si>
    <t xml:space="preserve">Снятие вентилятора электродвигателя при мощности электродвигателя до 4000 kW (короткозамкнутый)  </t>
  </si>
  <si>
    <t xml:space="preserve">Проверка состояния и ремонт вентилятора лопаток </t>
  </si>
  <si>
    <t>лопат</t>
  </si>
  <si>
    <t xml:space="preserve">Установка вентилятора электродвигателя при мощности электродвигателя до 4000 kW  (короткозамкнутый)                                      </t>
  </si>
  <si>
    <t>на 10 након</t>
  </si>
  <si>
    <t>Ремонт воздухоохладителей электродвигателя мощностью до 4000 kW</t>
  </si>
  <si>
    <t>1в/охл</t>
  </si>
  <si>
    <t>Восстановление термореактивной изоляции поврежденного участка при мощности электродвигателя до 4000 kW.</t>
  </si>
  <si>
    <t>1участ</t>
  </si>
  <si>
    <t>Сборка электродвигателя горизонтального исполнения с вводом ротора при мощности электродвигателя до 4000 kW</t>
  </si>
  <si>
    <t>Центровка ротора электродвигателя горизонтального исполнения с встроенными подшипниками относительно статора при мощности электродвигателя до 4000 kW и вид подшибника скольжения</t>
  </si>
  <si>
    <t>Установка на фундамент электродвигателя со встроенными подшипниками при мощности электродвигателя до 4000 kW (Асинхронный горизонтальный)</t>
  </si>
  <si>
    <t>Проверка работы электродвигателя на холостом ходу, при мощности электродвигателя до 4000 kW</t>
  </si>
  <si>
    <t>Окраска электродвигателя кистью вручную, при мощности электродвигателя до 4000 kW.</t>
  </si>
  <si>
    <t>Выдача электродвигателя из ремонта при мощности электродвигателя до 4000 kW</t>
  </si>
  <si>
    <t>Уборка ремонтной площадки, при мощности электродвигателя до 4000 kW</t>
  </si>
  <si>
    <t>Перезаливка вкладышей подшипников ПЭН Ø расточки до 150 мм с последующей механической обработкой на станке</t>
  </si>
  <si>
    <t>Ремонт электродвигателя ПЭН 7Б  тип 4АЗМ-5000/6000 УХЛ4</t>
  </si>
  <si>
    <t>Подготовка ремонтной площадки для ремонта электродвигателя мощностью до 6000 kW</t>
  </si>
  <si>
    <t>Разборка электродвигателя горизонтального исполнения с выводом ротора мощностью до 5000 kW</t>
  </si>
  <si>
    <t>Проверка состояния встроенных подшипников скольжения электродвигателей горизонтального исполнения (мощность электродвигателя 5000 kW применительно 3000kW)</t>
  </si>
  <si>
    <t>Переклиновка пазов статора при мощности электродвигателя до 5000 kW и длинной активной стали до 1000 мм</t>
  </si>
  <si>
    <t>Проверка состояния статора при мощности элетродвигателя до 5000 kW</t>
  </si>
  <si>
    <t>Проверка состояния ротора электродвигателя мощностью до 5000 kW (Короткозамкнутый)</t>
  </si>
  <si>
    <t>Расчеканка стержней ротора при мощности электродвигателя до 6000 kW.</t>
  </si>
  <si>
    <t xml:space="preserve">Очистка пазов активной стали статора при мощности электродвигателя до 5000 kW и длинной активной стали до 1000 мм </t>
  </si>
  <si>
    <t>Покрытие обмотки статора (ротора) эмалью при мощности электродвигателя до 6000 kW</t>
  </si>
  <si>
    <t>Замена изоляции выводов.при мощности электродвигателя до 6000 kW.</t>
  </si>
  <si>
    <t>Балансировка ротора электродвигателя на фундаменте при мощности электродвигателя до 5000 kW и частотой вращения 3000 r/min.</t>
  </si>
  <si>
    <t xml:space="preserve">Ремонт встроенных подшипнико скольжения при мощности электродвигателя до 6000 kW </t>
  </si>
  <si>
    <t>Ремонт встроенных подшипнико скольжения при мощности электродвигателя до 6000 kW токарем 3 разряда</t>
  </si>
  <si>
    <t xml:space="preserve">Снятие вентилятора электродвигателя при мощности электродвигателя до 5000 kW (короткозамкнутый)  </t>
  </si>
  <si>
    <t xml:space="preserve">Установка вентилятора электродвигателя при мощности электродвигателя до 5000 kW  (короткозамкнутый)                                      </t>
  </si>
  <si>
    <t>Ремонт воздухоохладителей электродвигателя мощностью до 6000 kW</t>
  </si>
  <si>
    <t>Восстановление термореактивной изоляции поврежденного участка при мощности электродвигателя до 5000 kW.</t>
  </si>
  <si>
    <t>Сборка электродвигателя горизонтального исполнения с вводом ротора при мощности электродвигателя до 5000 kW</t>
  </si>
  <si>
    <t>Центровка ротора электродвигателя горизонтального исполнения с встроенными подшипниками относительно статора при мощности электродвигателя 5000 kW применително 3000 kW и вид подшибника скольжения</t>
  </si>
  <si>
    <t>Установка на фундамент электродвигателя со встроенными подшипниками при мощности электродвигателя 5000 kW применительно 3000kW (Асинхронный горизонтальный)</t>
  </si>
  <si>
    <t>Проверка работы электродвигателя на холостом ходу, при мощности электродвигателя 5000 kW применительно до 4000 kW</t>
  </si>
  <si>
    <t>Окраска электродвигателя кистью вручную, при мощности электродвигателя до 6000 kW.</t>
  </si>
  <si>
    <t>Выдача электродвигателя из ремонта при мощности электродвигателя 5000 kW применительно до 2000 kW</t>
  </si>
  <si>
    <t>Уборка ремонтной площадки, при мощности электродвигателя до 5000 kW</t>
  </si>
  <si>
    <t>Текущий ремонт БНС-2</t>
  </si>
  <si>
    <t xml:space="preserve">Ремонт насосов ЦН-7А.,ЦН-7Б.,ЦН-8А.,ЦН-8Б тип ОВ-2-87К </t>
  </si>
  <si>
    <t>Разборка трубопроводов охлаждающей воды масляной системы;слив масла из масляных ванн (ОПВ6-87)</t>
  </si>
  <si>
    <t>Снятие крышки и уплотнения верхнего подшипника насоса (ОПВ6-87)</t>
  </si>
  <si>
    <t>крыш.</t>
  </si>
  <si>
    <t>Разбалчивание и снятие бокового люка корпуса насоса (ОПВ6-87)</t>
  </si>
  <si>
    <t>Разбалчивание и снятие обтекателей выпрямляющего аппарата и рабочего колеса (ОПВ6-87)</t>
  </si>
  <si>
    <t>2обт.</t>
  </si>
  <si>
    <t>Снятие и уплотнение нижнего подшипника насоса (ОПВ6-87)</t>
  </si>
  <si>
    <t>1упл.</t>
  </si>
  <si>
    <t>Установка приспособлений для ручного поворота ротора насоса (ОПВ6-87)</t>
  </si>
  <si>
    <t>1прис</t>
  </si>
  <si>
    <t>Проверка биения вала насоса, измерение радиального зазора между лопостями и камерой рабочего колеса и занесение результатов измерения в формуляр. (ОПВ6-87)</t>
  </si>
  <si>
    <t>Измерение радиальных зазоров в нижнем и верхнем подшипниках насоса и занесение результатов в формуляр (ОПВ6-87)</t>
  </si>
  <si>
    <t>Разбалчивание крепежных деталей и снятие обоих половин рабочей камеры (ОПВ6-87)</t>
  </si>
  <si>
    <t>камер</t>
  </si>
  <si>
    <t>Разборка и снятие нижнего и верхнего подшипников насоса (ОПВ6-87)</t>
  </si>
  <si>
    <t>Установка приспособлений, снятие рабочего колеса насоса и установка его на ремонтной площадке. (ОПВ6-87)</t>
  </si>
  <si>
    <t>колесо</t>
  </si>
  <si>
    <t>Разболчивание крепежных деталей,соединительной муфты, опускание вала насоса вниз на шпальную выкладку. (ОПВ6-87)</t>
  </si>
  <si>
    <t>Снятие приспособления для проворачивания ротора насоса. (ОПВ6-87)</t>
  </si>
  <si>
    <t>Страповка и выведение вала насоса вверх на ремонтную площадку (ОПВ6-87)</t>
  </si>
  <si>
    <t>вал</t>
  </si>
  <si>
    <t>Промывка и очистка всех деталей рабочего колеса и механизма поворота лопостей. Замена дефектных деталей. (ОПВ6-87)</t>
  </si>
  <si>
    <t>Выполнение всех необходимых измерений по формуляру (ОПВ6-87)</t>
  </si>
  <si>
    <t>Шлифовка шеек валов насоса (ОПВ6-87)</t>
  </si>
  <si>
    <t>2вала</t>
  </si>
  <si>
    <t>Проверка геометрии резинового вкладыша и посадки подшипников в рассточках корпуса насоса. Осмотр крепежных деталей подшипников. Замена резиновых вкладышей с подгонкой. (ОПВ6-87)</t>
  </si>
  <si>
    <t>нас.</t>
  </si>
  <si>
    <t>Установка рабочего колеса на шпальную выкладку (ОПВ6-87)</t>
  </si>
  <si>
    <t>Установка вала насоса и соединение его с рабочим колесом (ОПВ6-87)</t>
  </si>
  <si>
    <t xml:space="preserve">Снятие полумуфты с вала электродвигателя при диаметре вала до 180 mm </t>
  </si>
  <si>
    <t>п/муф</t>
  </si>
  <si>
    <t>Установка полумуфты на вал электродвигателя при диаметре вала до 180 mm.</t>
  </si>
  <si>
    <t>Установка на торец вала электродвигателя приспособления для проворачивания ротора насоса (ОПВ6-87)</t>
  </si>
  <si>
    <t>Измерение биения роторов вертикальности и центровки роторов насоса и электродвигателя в раточках под подшипник  (ОПВ6-87)</t>
  </si>
  <si>
    <t>нас</t>
  </si>
  <si>
    <t>Установка уплотнения нижнего подшипника насоса и уплотнения и крышки верхнего подшипника насоса (ОПВ6-87)</t>
  </si>
  <si>
    <t>Установка камеры рабочего колеса с выверкой зазоров по рабочему колесу (ОПВ6-87)</t>
  </si>
  <si>
    <t>камера</t>
  </si>
  <si>
    <t>Установка и закрепление бокового люка корпуса насоса (ОПВ6-87)</t>
  </si>
  <si>
    <t>люк</t>
  </si>
  <si>
    <t>Снятие приспособления для проворачивания ротора насоса  (ОПВ6-87)</t>
  </si>
  <si>
    <t>прис.</t>
  </si>
  <si>
    <t>Статическая балансировка ротора вращающихся механизмов (ротор массой свыше 1 до 2,5 тонн.</t>
  </si>
  <si>
    <t>Ремонт муфты. Ремонт с шабрением полумуфты (жесткая, полужесткая)</t>
  </si>
  <si>
    <t>Калибровка резьбы в деталях насоса. Прогонка (калибровка) резьбы метчиком или плашкой вручную в корпусных и крепежных деталях насоса</t>
  </si>
  <si>
    <t>М42 до 42 mm</t>
  </si>
  <si>
    <t>калиб</t>
  </si>
  <si>
    <t>М36 до 36 mm</t>
  </si>
  <si>
    <t>М24 до 27 mm</t>
  </si>
  <si>
    <t>М16 до 20 mm</t>
  </si>
  <si>
    <t>Пуск насоса, устранение дефектов, сдача насоса  в эксплуатацию</t>
  </si>
  <si>
    <t>Устранение обнаруженных дефектов и наплавка рабочего колеса, подгонка зазоров</t>
  </si>
  <si>
    <t xml:space="preserve">Ремонт электродвигателей ЦН-7А.,ЦН-7Б.,ЦН-8А.,ЦН-8Б типа ВАН-118/41-10УЗ </t>
  </si>
  <si>
    <t>Подготовка ремонтной площадки для ремонта электродвигателя мощностью до 1000 kW</t>
  </si>
  <si>
    <t>1эл.дв.</t>
  </si>
  <si>
    <t>Разборка электродвигателя вертикального исполнения с выводом ротора мощностью до 650 kW</t>
  </si>
  <si>
    <t>Проверка состояния статора при мощности элетродвигателя до 650 kW</t>
  </si>
  <si>
    <t>Замена изоляции выводов.при мощности электродвигателя до 1000 kW.</t>
  </si>
  <si>
    <t>Проверка состояния ротора электродвигателя мощностью до 650 kW (Короткозамкнутый)</t>
  </si>
  <si>
    <t xml:space="preserve">Замена подшипников качения электродвигателя при диаметре вала до 180мм.                                                                                         </t>
  </si>
  <si>
    <t>1подш</t>
  </si>
  <si>
    <t>Проверка состояния и замена смазки в подшипниках качения при мощности электродвигателя 650 kW.</t>
  </si>
  <si>
    <t>Покрытие обмотки статора (ротора) эмалью при мощности электродвигателя до 1000 kW</t>
  </si>
  <si>
    <t>стат/рот</t>
  </si>
  <si>
    <t>Разборка и сборка сегментов подпятника и подшабривание натиров при весе сегмента до 30,0 kg</t>
  </si>
  <si>
    <t>1сегм</t>
  </si>
  <si>
    <t>Отсоединение трубопроводов. Снятие и разборка маслоохладителей подпятника. Очистка от шлака и отложений, промывка. Установка маслоохладителей на место и опрессовка.Подвальцовка и заглушка трубок при наличии течи (до 5% общего числа). Опрессовка на плотность системы маслоохладителей и трубопроводов, при диаметре РК до 4,5 m</t>
  </si>
  <si>
    <t>1м/охл</t>
  </si>
  <si>
    <t>Разборка и сборка крышки уплотнения масляной ванны подпятника  при диаметре ванны до 1,5 m</t>
  </si>
  <si>
    <t>на 1 крышку и уплот</t>
  </si>
  <si>
    <t>Снятие и посадка ступицы пяты. Разборка масляной ванны подпятника. Намотка кабеля для индукционного метода  нагрева ступицы пяты. Снятие кольцевой шпонки. Нагрев ступицы и снятие ее грузоподъемным краном. Проверка посадочного места. Нагрев ступицы и установка ее на место Установка кольцевой шпонки.Сборка ванны подпятника при диаметре диска до 1,0 m</t>
  </si>
  <si>
    <t>1диск</t>
  </si>
  <si>
    <t>Снятие зеркального диска подпятника и изоляционной прокладки.Устранение мелких дефектов. Промывка  и установка диска на место при диаметре диска до 1,0 m.</t>
  </si>
  <si>
    <t>Осмотр  и полировка вручную поверхности зеркального диска подпятника, при диаметре диска до 1,0m</t>
  </si>
  <si>
    <t>Ремонт и чистка маслованны подшипника турбины с заливкой масла с устранением протечек (без разборки ванны)</t>
  </si>
  <si>
    <t>Шлифовка и разбивка сегментов пяты с обеспечением прилегания на контрольной плите</t>
  </si>
  <si>
    <t>Устранение дефектов центровки гидроагрегата и неперпендикулярности зеркального диска подпятника при диаметре зеркального диска до 1,0 m</t>
  </si>
  <si>
    <t>1раза</t>
  </si>
  <si>
    <t>Центровка ротора электродвигателя вертикального исполнения относительно статора при мощности электродвигателя до 650 kW</t>
  </si>
  <si>
    <t>Сборка электродвигателя вертикального исполнения с вводом ротора при мощности электродвигателя 650 kW</t>
  </si>
  <si>
    <t>Установка на фундамент электродвигателя со встроенными  подшипниками при мощности электродвигателя до 650 kW (Асинхронный вертикальный)</t>
  </si>
  <si>
    <t>Проверка работы электродвигателя на холостом ходу при мощности электродвигателя до 1000 kW (Асинхронный вертикальный)</t>
  </si>
  <si>
    <t>Уборка ремонтной площадки при мощности электродвигателя до 1000 kW.</t>
  </si>
  <si>
    <t>Перезаливка рабочих колодок с последующей механической обработкой и ручной подгонкой</t>
  </si>
  <si>
    <t>на 1 кол</t>
  </si>
  <si>
    <t>Текущий ремонт энергоблока ст.№8</t>
  </si>
  <si>
    <t>Ремонт насоса ПЭН-8 А тип:ПЭ-580-185/200</t>
  </si>
  <si>
    <t>Ремонт насоса ПЭН-8 Б тип:ПЭ-720-185/200</t>
  </si>
  <si>
    <t>Ремонт масляной системы ПЭН-8 А (тип насоса ПЭ-580-185/200)</t>
  </si>
  <si>
    <t>Ремонт масляной системы ПЭН-8 Б (тип насоса ПЭ-720-185-2)</t>
  </si>
  <si>
    <t>Статическая балансировка ротора ПЭН-8 А и Б ротор массой свыше 1 до 2,5 тонн</t>
  </si>
  <si>
    <t>Перецентровка центробежного насоса ПЭН-8 А и Б</t>
  </si>
  <si>
    <t>Перезаливка вкладыш подшипников ПЭН-8 А и Б диаметром до 150 mm.</t>
  </si>
  <si>
    <t>Установка приспособления для шлифовки колец, измерение конусности и биения. Снятие приспособления.</t>
  </si>
  <si>
    <t xml:space="preserve">Замена шнуровых бандажей лобовых частей турбогенератора типа ТГВ-200. Подготовка шнурового бандажа. Удаление ослабленных бандажей и вязка новых бандажей с подгонкой дистанционных распорок.                                                  </t>
  </si>
  <si>
    <t xml:space="preserve">Установка нижней половины внутреннего щита турбогенератора типа ТГВ-200                                                        </t>
  </si>
  <si>
    <t>Ремонт электродвигателя ПЭН 8А  тип 4АЗМ-4000/6000 УХЛ4</t>
  </si>
  <si>
    <t>Снятие с фундамента электродвигателя со встроенными подшипниками (Асинхронный горизонтальный до 4000 kW)</t>
  </si>
  <si>
    <t xml:space="preserve">Очистка пазов активной стали статора при мощности электродвигателя до 4000 kW и длинной активной стали до 900 мм  </t>
  </si>
  <si>
    <t>Ремонт встроенных подшипнико скольжения при мощности электродвигателя до 4000 kW электрослесарем 4 разряда.</t>
  </si>
  <si>
    <t>Ремонт встроенных подшипнико скольжения при мощности электродвигателя до 4000 kW токарем 3 разряда</t>
  </si>
  <si>
    <t>Изготовление кабельных наконечников для электродвигателя при сечении кабеля до 200² мм</t>
  </si>
  <si>
    <t>Ремонт электродвигателя ПЭН 8Б  тип 4АЗМ-5000/6000 УХЛ4</t>
  </si>
  <si>
    <t>Снятие с фундамента электродвигателя со встроенными подшипниками (Асинхронный горизонтальный 5000 kW применительно до 300 kW)</t>
  </si>
  <si>
    <t xml:space="preserve">Очистка пазов активной стали статора при мощности электродвигателя до 5000 kW и длинной активной стали до 1000 мм  </t>
  </si>
  <si>
    <t>Текущий ремонт БНС-1</t>
  </si>
  <si>
    <t xml:space="preserve">Ремонт насосов ЦН-1.,ЦН-2.,ЦН-3.,ЦН-4.,ЦН-5.,ЦН-6 тип ОВ-2-87К </t>
  </si>
  <si>
    <t xml:space="preserve">Ремонт электродвигателей ЦН-1.,ЦН-2.,ЦН-3.,ЦН-4.,ЦН-5.,ЦН-6 типа ВАН-118/41-10УЗ </t>
  </si>
  <si>
    <t>Снятие с фундамента электродвигателя со встроенными подшипниками (Асинхронный вертикальный до 650 kW)</t>
  </si>
  <si>
    <r>
      <t>Изготовление кабельных наконечников для электродвигателя при сечении кабеля до 200</t>
    </r>
    <r>
      <rPr>
        <sz val="11"/>
        <rFont val="Arial"/>
        <family val="2"/>
        <charset val="204"/>
      </rPr>
      <t>²</t>
    </r>
    <r>
      <rPr>
        <sz val="11"/>
        <rFont val="Times New Roman"/>
        <family val="1"/>
        <charset val="204"/>
      </rPr>
      <t xml:space="preserve"> мм</t>
    </r>
  </si>
  <si>
    <t xml:space="preserve">Ремонт охладителей с фланцевыми соединениями корпуса с трубной системой и водяной камерой. ВООС А и Б (тип ОВА-8) </t>
  </si>
  <si>
    <t>Установка приспособления для шлифовки колец, измерение конусности и биения. Снятие приспособления</t>
  </si>
  <si>
    <t>Заместитель директора по производству</t>
  </si>
  <si>
    <t>У. Н. Нигманов</t>
  </si>
  <si>
    <t>Начальник ПТО</t>
  </si>
  <si>
    <t>Ш. Ш. Аскаров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</si>
</sst>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\ _₽"/>
    <numFmt numFmtId="167" formatCode="_-* #,##0.00\ _р_._-;\-* #,##0.00\ _р_._-;_-* &quot;-&quot;??\ 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0.5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345">
    <xf numFmtId="0" fontId="0" fillId="0" borderId="0" xfId="0"/>
    <xf numFmtId="0" fontId="4" fillId="2" borderId="0" xfId="0" applyFont="1" applyFill="1" applyAlignment="1">
      <alignment vertical="top"/>
    </xf>
    <xf numFmtId="164" fontId="4" fillId="2" borderId="0" xfId="0" applyNumberFormat="1" applyFont="1" applyFill="1" applyBorder="1" applyAlignment="1">
      <alignment horizontal="center" vertical="top" wrapText="1"/>
    </xf>
    <xf numFmtId="0" fontId="4" fillId="2" borderId="0" xfId="2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2" applyFont="1" applyFill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2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2" applyFont="1" applyFill="1" applyAlignment="1">
      <alignment horizontal="left" vertical="top" wrapText="1"/>
    </xf>
    <xf numFmtId="0" fontId="9" fillId="0" borderId="0" xfId="0" applyFont="1"/>
    <xf numFmtId="2" fontId="3" fillId="0" borderId="1" xfId="8" applyNumberFormat="1" applyFont="1" applyBorder="1" applyAlignment="1">
      <alignment horizontal="center" vertical="center"/>
    </xf>
    <xf numFmtId="0" fontId="3" fillId="0" borderId="1" xfId="8" applyFont="1" applyBorder="1" applyAlignment="1">
      <alignment vertical="top" wrapText="1"/>
    </xf>
    <xf numFmtId="0" fontId="3" fillId="2" borderId="1" xfId="2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top" wrapText="1"/>
    </xf>
    <xf numFmtId="0" fontId="3" fillId="0" borderId="0" xfId="1" applyFont="1"/>
    <xf numFmtId="0" fontId="3" fillId="0" borderId="1" xfId="8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8" applyFont="1" applyBorder="1" applyAlignment="1">
      <alignment vertical="top"/>
    </xf>
    <xf numFmtId="0" fontId="3" fillId="2" borderId="1" xfId="8" applyFont="1" applyFill="1" applyBorder="1" applyAlignment="1">
      <alignment horizontal="center" vertical="top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9" fillId="2" borderId="0" xfId="2" applyFont="1" applyFill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Border="1" applyAlignme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0" borderId="0" xfId="0" applyFont="1"/>
    <xf numFmtId="0" fontId="10" fillId="2" borderId="0" xfId="2" applyFont="1" applyFill="1" applyAlignment="1"/>
    <xf numFmtId="0" fontId="10" fillId="0" borderId="0" xfId="2" applyFont="1" applyAlignment="1"/>
    <xf numFmtId="0" fontId="10" fillId="0" borderId="1" xfId="2" applyFont="1" applyBorder="1" applyAlignment="1">
      <alignment horizontal="center" vertical="top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top" wrapText="1"/>
    </xf>
    <xf numFmtId="0" fontId="10" fillId="0" borderId="1" xfId="8" applyFont="1" applyBorder="1" applyAlignment="1">
      <alignment horizontal="left" vertical="top" wrapText="1"/>
    </xf>
    <xf numFmtId="0" fontId="10" fillId="0" borderId="1" xfId="8" applyFont="1" applyBorder="1" applyAlignment="1">
      <alignment horizontal="center" vertical="top" wrapText="1"/>
    </xf>
    <xf numFmtId="0" fontId="10" fillId="0" borderId="1" xfId="8" applyFont="1" applyBorder="1" applyAlignment="1">
      <alignment horizontal="center" vertical="top"/>
    </xf>
    <xf numFmtId="0" fontId="10" fillId="0" borderId="1" xfId="2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1" xfId="8" applyFont="1" applyBorder="1" applyAlignment="1">
      <alignment vertical="top" wrapText="1"/>
    </xf>
    <xf numFmtId="0" fontId="10" fillId="2" borderId="1" xfId="8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0" borderId="1" xfId="2" applyFont="1" applyBorder="1" applyAlignment="1">
      <alignment horizontal="center" vertical="top"/>
    </xf>
    <xf numFmtId="0" fontId="10" fillId="0" borderId="1" xfId="1" applyFont="1" applyBorder="1" applyAlignment="1">
      <alignment vertical="center"/>
    </xf>
    <xf numFmtId="0" fontId="10" fillId="2" borderId="1" xfId="1" applyFont="1" applyFill="1" applyBorder="1" applyAlignment="1">
      <alignment vertical="top"/>
    </xf>
    <xf numFmtId="0" fontId="10" fillId="0" borderId="1" xfId="1" applyFont="1" applyBorder="1" applyAlignment="1">
      <alignment horizontal="center" vertical="center"/>
    </xf>
    <xf numFmtId="0" fontId="10" fillId="0" borderId="0" xfId="2" applyFont="1"/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top"/>
    </xf>
    <xf numFmtId="0" fontId="5" fillId="0" borderId="0" xfId="2" applyFont="1"/>
    <xf numFmtId="0" fontId="10" fillId="0" borderId="1" xfId="0" applyFont="1" applyBorder="1" applyAlignment="1">
      <alignment horizontal="center" vertical="center" wrapText="1"/>
    </xf>
    <xf numFmtId="0" fontId="10" fillId="0" borderId="1" xfId="8" applyFont="1" applyBorder="1" applyAlignment="1">
      <alignment horizontal="left" vertical="top"/>
    </xf>
    <xf numFmtId="0" fontId="10" fillId="0" borderId="1" xfId="8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165" fontId="10" fillId="0" borderId="1" xfId="8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8" applyFont="1" applyFill="1" applyBorder="1" applyAlignment="1">
      <alignment vertical="center"/>
    </xf>
    <xf numFmtId="0" fontId="10" fillId="0" borderId="1" xfId="8" applyFont="1" applyFill="1" applyBorder="1" applyAlignment="1">
      <alignment vertical="top"/>
    </xf>
    <xf numFmtId="0" fontId="10" fillId="2" borderId="1" xfId="8" applyFont="1" applyFill="1" applyBorder="1" applyAlignment="1">
      <alignment vertical="top"/>
    </xf>
    <xf numFmtId="2" fontId="10" fillId="0" borderId="1" xfId="8" applyNumberFormat="1" applyFont="1" applyFill="1" applyBorder="1" applyAlignment="1">
      <alignment vertical="top"/>
    </xf>
    <xf numFmtId="2" fontId="12" fillId="0" borderId="1" xfId="8" applyNumberFormat="1" applyFont="1" applyBorder="1" applyAlignment="1">
      <alignment horizontal="center" vertical="top"/>
    </xf>
    <xf numFmtId="2" fontId="10" fillId="0" borderId="1" xfId="8" applyNumberFormat="1" applyFont="1" applyBorder="1" applyAlignment="1">
      <alignment horizontal="center" vertical="top"/>
    </xf>
    <xf numFmtId="0" fontId="10" fillId="2" borderId="1" xfId="8" applyFont="1" applyFill="1" applyBorder="1" applyAlignment="1">
      <alignment vertical="top" wrapText="1"/>
    </xf>
    <xf numFmtId="4" fontId="12" fillId="0" borderId="1" xfId="8" applyNumberFormat="1" applyFont="1" applyBorder="1" applyAlignment="1">
      <alignment horizontal="center" vertical="top"/>
    </xf>
    <xf numFmtId="4" fontId="10" fillId="0" borderId="1" xfId="8" applyNumberFormat="1" applyFont="1" applyBorder="1" applyAlignment="1">
      <alignment horizontal="center" vertical="top"/>
    </xf>
    <xf numFmtId="0" fontId="13" fillId="2" borderId="0" xfId="0" applyFont="1" applyFill="1" applyBorder="1" applyAlignment="1">
      <alignment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top"/>
    </xf>
    <xf numFmtId="0" fontId="13" fillId="2" borderId="0" xfId="0" applyFont="1" applyFill="1" applyBorder="1" applyAlignment="1">
      <alignment horizontal="left" vertical="center" wrapText="1"/>
    </xf>
    <xf numFmtId="0" fontId="10" fillId="0" borderId="0" xfId="1" applyFont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left" vertical="top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0" applyFont="1"/>
    <xf numFmtId="0" fontId="3" fillId="0" borderId="1" xfId="2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164" fontId="3" fillId="0" borderId="1" xfId="3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3" fillId="0" borderId="1" xfId="8" applyNumberFormat="1" applyFont="1" applyBorder="1" applyAlignment="1">
      <alignment horizontal="center" vertical="top"/>
    </xf>
    <xf numFmtId="2" fontId="3" fillId="0" borderId="1" xfId="8" applyNumberFormat="1" applyFont="1" applyFill="1" applyBorder="1" applyAlignment="1">
      <alignment horizontal="center" vertical="top"/>
    </xf>
    <xf numFmtId="2" fontId="14" fillId="0" borderId="1" xfId="8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4" fontId="14" fillId="0" borderId="1" xfId="8" applyNumberFormat="1" applyFont="1" applyBorder="1" applyAlignment="1">
      <alignment horizontal="center" vertical="top"/>
    </xf>
    <xf numFmtId="4" fontId="3" fillId="0" borderId="1" xfId="8" applyNumberFormat="1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3" applyFont="1" applyBorder="1" applyAlignment="1">
      <alignment horizontal="center" vertical="top"/>
    </xf>
    <xf numFmtId="0" fontId="3" fillId="0" borderId="0" xfId="3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3" applyFont="1" applyBorder="1" applyAlignment="1">
      <alignment horizontal="center" vertical="top" wrapText="1"/>
    </xf>
    <xf numFmtId="0" fontId="3" fillId="2" borderId="0" xfId="3" applyFont="1" applyFill="1" applyBorder="1" applyAlignment="1">
      <alignment horizontal="center" vertical="top"/>
    </xf>
    <xf numFmtId="0" fontId="3" fillId="0" borderId="0" xfId="3" applyFont="1" applyAlignment="1">
      <alignment horizontal="center" vertical="top"/>
    </xf>
    <xf numFmtId="2" fontId="3" fillId="0" borderId="0" xfId="3" applyNumberFormat="1" applyFont="1" applyAlignment="1">
      <alignment horizontal="center" vertical="top"/>
    </xf>
    <xf numFmtId="0" fontId="16" fillId="0" borderId="0" xfId="2" applyFont="1"/>
    <xf numFmtId="0" fontId="16" fillId="0" borderId="0" xfId="0" applyFont="1"/>
    <xf numFmtId="0" fontId="16" fillId="0" borderId="0" xfId="2" applyFont="1" applyFill="1" applyAlignment="1">
      <alignment horizontal="center"/>
    </xf>
    <xf numFmtId="0" fontId="16" fillId="0" borderId="0" xfId="2" applyFont="1" applyAlignment="1">
      <alignment horizontal="center"/>
    </xf>
    <xf numFmtId="0" fontId="16" fillId="2" borderId="0" xfId="2" applyFont="1" applyFill="1" applyAlignment="1">
      <alignment horizontal="center"/>
    </xf>
    <xf numFmtId="0" fontId="17" fillId="0" borderId="0" xfId="0" applyFont="1"/>
    <xf numFmtId="0" fontId="16" fillId="2" borderId="0" xfId="2" applyFont="1" applyFill="1" applyBorder="1"/>
    <xf numFmtId="0" fontId="16" fillId="2" borderId="1" xfId="4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2" borderId="1" xfId="4" applyFont="1" applyFill="1" applyBorder="1" applyAlignment="1">
      <alignment horizontal="center" wrapText="1"/>
    </xf>
    <xf numFmtId="0" fontId="16" fillId="2" borderId="1" xfId="4" applyFont="1" applyFill="1" applyBorder="1" applyAlignment="1">
      <alignment horizontal="center"/>
    </xf>
    <xf numFmtId="0" fontId="16" fillId="2" borderId="1" xfId="4" applyFont="1" applyFill="1" applyBorder="1" applyAlignment="1">
      <alignment horizontal="left"/>
    </xf>
    <xf numFmtId="0" fontId="16" fillId="2" borderId="1" xfId="4" applyFont="1" applyFill="1" applyBorder="1" applyAlignment="1"/>
    <xf numFmtId="0" fontId="18" fillId="0" borderId="1" xfId="0" applyFont="1" applyBorder="1" applyAlignment="1">
      <alignment horizontal="center"/>
    </xf>
    <xf numFmtId="165" fontId="16" fillId="2" borderId="1" xfId="8" applyNumberFormat="1" applyFont="1" applyFill="1" applyBorder="1" applyAlignment="1"/>
    <xf numFmtId="165" fontId="16" fillId="2" borderId="1" xfId="4" applyNumberFormat="1" applyFont="1" applyFill="1" applyBorder="1" applyAlignment="1"/>
    <xf numFmtId="2" fontId="16" fillId="2" borderId="1" xfId="4" applyNumberFormat="1" applyFont="1" applyFill="1" applyBorder="1" applyAlignment="1">
      <alignment horizontal="center"/>
    </xf>
    <xf numFmtId="0" fontId="19" fillId="0" borderId="0" xfId="0" applyFont="1"/>
    <xf numFmtId="0" fontId="16" fillId="2" borderId="1" xfId="8" applyFont="1" applyFill="1" applyBorder="1" applyAlignment="1">
      <alignment horizontal="center"/>
    </xf>
    <xf numFmtId="0" fontId="16" fillId="2" borderId="1" xfId="2" applyFont="1" applyFill="1" applyBorder="1" applyAlignment="1">
      <alignment horizontal="left" wrapText="1"/>
    </xf>
    <xf numFmtId="2" fontId="16" fillId="2" borderId="1" xfId="0" applyNumberFormat="1" applyFont="1" applyFill="1" applyBorder="1" applyAlignment="1">
      <alignment horizontal="center"/>
    </xf>
    <xf numFmtId="2" fontId="16" fillId="2" borderId="1" xfId="4" applyNumberFormat="1" applyFont="1" applyFill="1" applyBorder="1" applyAlignment="1"/>
    <xf numFmtId="0" fontId="16" fillId="2" borderId="1" xfId="0" applyFont="1" applyFill="1" applyBorder="1" applyAlignment="1">
      <alignment wrapText="1"/>
    </xf>
    <xf numFmtId="2" fontId="16" fillId="2" borderId="1" xfId="0" applyNumberFormat="1" applyFont="1" applyFill="1" applyBorder="1" applyAlignment="1">
      <alignment horizontal="center" wrapText="1"/>
    </xf>
    <xf numFmtId="4" fontId="16" fillId="2" borderId="1" xfId="4" applyNumberFormat="1" applyFont="1" applyFill="1" applyBorder="1" applyAlignment="1">
      <alignment horizontal="center"/>
    </xf>
    <xf numFmtId="0" fontId="16" fillId="2" borderId="1" xfId="4" applyFont="1" applyFill="1" applyBorder="1" applyAlignment="1">
      <alignment horizontal="right"/>
    </xf>
    <xf numFmtId="4" fontId="16" fillId="0" borderId="9" xfId="0" applyNumberFormat="1" applyFont="1" applyBorder="1" applyAlignment="1">
      <alignment horizontal="center" vertical="center"/>
    </xf>
    <xf numFmtId="167" fontId="16" fillId="2" borderId="1" xfId="4" applyNumberFormat="1" applyFont="1" applyFill="1" applyBorder="1" applyAlignment="1"/>
    <xf numFmtId="0" fontId="16" fillId="2" borderId="0" xfId="4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0" xfId="4" applyFont="1" applyFill="1" applyBorder="1" applyAlignment="1">
      <alignment horizontal="left"/>
    </xf>
    <xf numFmtId="0" fontId="16" fillId="2" borderId="0" xfId="2" applyFont="1" applyFill="1" applyBorder="1" applyAlignment="1"/>
    <xf numFmtId="0" fontId="16" fillId="2" borderId="0" xfId="2" applyFont="1" applyFill="1" applyBorder="1" applyAlignment="1">
      <alignment horizontal="center" wrapText="1"/>
    </xf>
    <xf numFmtId="0" fontId="18" fillId="0" borderId="0" xfId="0" applyFont="1"/>
    <xf numFmtId="0" fontId="18" fillId="2" borderId="0" xfId="4" applyFont="1" applyFill="1" applyBorder="1"/>
    <xf numFmtId="0" fontId="18" fillId="2" borderId="0" xfId="0" applyFont="1" applyFill="1" applyBorder="1" applyAlignment="1"/>
    <xf numFmtId="0" fontId="18" fillId="2" borderId="0" xfId="0" applyFont="1" applyFill="1" applyBorder="1"/>
    <xf numFmtId="0" fontId="18" fillId="0" borderId="0" xfId="0" applyFont="1" applyAlignment="1">
      <alignment horizontal="center"/>
    </xf>
    <xf numFmtId="0" fontId="18" fillId="2" borderId="0" xfId="8" applyFont="1" applyFill="1" applyBorder="1"/>
    <xf numFmtId="0" fontId="6" fillId="2" borderId="0" xfId="3" applyFont="1" applyFill="1" applyAlignment="1">
      <alignment vertical="top"/>
    </xf>
    <xf numFmtId="0" fontId="4" fillId="2" borderId="0" xfId="3" applyFont="1" applyFill="1" applyAlignment="1">
      <alignment vertical="top"/>
    </xf>
    <xf numFmtId="0" fontId="4" fillId="2" borderId="0" xfId="3" applyFont="1" applyFill="1" applyAlignment="1">
      <alignment horizontal="center" vertical="top"/>
    </xf>
    <xf numFmtId="4" fontId="7" fillId="2" borderId="0" xfId="3" applyNumberFormat="1" applyFont="1" applyFill="1" applyAlignment="1">
      <alignment horizontal="right" vertical="top"/>
    </xf>
    <xf numFmtId="0" fontId="4" fillId="2" borderId="0" xfId="3" applyFont="1" applyFill="1" applyAlignment="1">
      <alignment horizontal="right" vertical="top"/>
    </xf>
    <xf numFmtId="2" fontId="4" fillId="2" borderId="0" xfId="2" applyNumberFormat="1" applyFont="1" applyFill="1" applyAlignment="1">
      <alignment horizontal="center" vertical="top" wrapText="1"/>
    </xf>
    <xf numFmtId="0" fontId="4" fillId="2" borderId="0" xfId="4" applyFont="1" applyFill="1" applyAlignment="1">
      <alignment horizontal="left" vertical="top"/>
    </xf>
    <xf numFmtId="0" fontId="4" fillId="2" borderId="0" xfId="4" applyFont="1" applyFill="1" applyAlignment="1">
      <alignment vertical="top"/>
    </xf>
    <xf numFmtId="0" fontId="4" fillId="2" borderId="0" xfId="4" applyFont="1" applyFill="1" applyAlignment="1">
      <alignment horizontal="center" vertical="top"/>
    </xf>
    <xf numFmtId="4" fontId="17" fillId="0" borderId="0" xfId="0" applyNumberFormat="1" applyFont="1"/>
    <xf numFmtId="2" fontId="16" fillId="2" borderId="1" xfId="8" applyNumberFormat="1" applyFont="1" applyFill="1" applyBorder="1" applyAlignment="1"/>
    <xf numFmtId="0" fontId="4" fillId="2" borderId="0" xfId="2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16" fillId="2" borderId="1" xfId="4" applyFont="1" applyFill="1" applyBorder="1" applyAlignment="1"/>
    <xf numFmtId="2" fontId="5" fillId="2" borderId="1" xfId="2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/>
    </xf>
    <xf numFmtId="0" fontId="10" fillId="3" borderId="0" xfId="2" applyFont="1" applyFill="1" applyAlignment="1">
      <alignment horizontal="center" vertical="center"/>
    </xf>
    <xf numFmtId="0" fontId="10" fillId="3" borderId="0" xfId="2" applyFont="1" applyFill="1" applyAlignment="1">
      <alignment vertical="center"/>
    </xf>
    <xf numFmtId="2" fontId="5" fillId="2" borderId="1" xfId="2" applyNumberFormat="1" applyFont="1" applyFill="1" applyBorder="1" applyAlignment="1">
      <alignment horizontal="center" vertical="top" wrapText="1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center"/>
    </xf>
    <xf numFmtId="0" fontId="3" fillId="3" borderId="0" xfId="1" applyFont="1" applyFill="1"/>
    <xf numFmtId="0" fontId="3" fillId="3" borderId="0" xfId="3" applyFont="1" applyFill="1" applyAlignment="1">
      <alignment vertical="center"/>
    </xf>
    <xf numFmtId="0" fontId="3" fillId="3" borderId="0" xfId="0" applyFont="1" applyFill="1"/>
    <xf numFmtId="0" fontId="17" fillId="3" borderId="0" xfId="0" applyFont="1" applyFill="1"/>
    <xf numFmtId="0" fontId="18" fillId="2" borderId="1" xfId="0" applyFont="1" applyFill="1" applyBorder="1" applyAlignment="1">
      <alignment horizontal="center"/>
    </xf>
    <xf numFmtId="0" fontId="16" fillId="3" borderId="0" xfId="2" applyFont="1" applyFill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1" applyFont="1" applyFill="1" applyAlignment="1">
      <alignment vertical="center"/>
    </xf>
    <xf numFmtId="0" fontId="22" fillId="0" borderId="1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2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/>
    </xf>
    <xf numFmtId="0" fontId="21" fillId="0" borderId="0" xfId="3" applyFont="1" applyFill="1" applyAlignment="1">
      <alignment vertical="center"/>
    </xf>
    <xf numFmtId="0" fontId="20" fillId="0" borderId="0" xfId="2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6" fontId="20" fillId="0" borderId="0" xfId="2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4" applyFont="1" applyFill="1" applyAlignment="1">
      <alignment vertical="center"/>
    </xf>
    <xf numFmtId="0" fontId="20" fillId="0" borderId="0" xfId="4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1" xfId="0" applyNumberFormat="1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justify"/>
    </xf>
    <xf numFmtId="0" fontId="25" fillId="0" borderId="0" xfId="0" applyFont="1"/>
    <xf numFmtId="0" fontId="22" fillId="0" borderId="6" xfId="0" applyFont="1" applyFill="1" applyBorder="1" applyAlignment="1"/>
    <xf numFmtId="0" fontId="23" fillId="0" borderId="6" xfId="0" applyFont="1" applyFill="1" applyBorder="1" applyAlignment="1"/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0" xfId="2" applyFont="1" applyFill="1" applyAlignment="1">
      <alignment horizontal="right" vertical="center"/>
    </xf>
    <xf numFmtId="0" fontId="20" fillId="0" borderId="0" xfId="2" applyFont="1" applyFill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left"/>
    </xf>
    <xf numFmtId="0" fontId="10" fillId="0" borderId="1" xfId="8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0" fillId="0" borderId="4" xfId="8" applyFont="1" applyBorder="1" applyAlignment="1">
      <alignment horizontal="left" vertical="top" wrapText="1"/>
    </xf>
    <xf numFmtId="0" fontId="10" fillId="0" borderId="5" xfId="8" applyFont="1" applyBorder="1" applyAlignment="1">
      <alignment horizontal="left" vertical="top" wrapText="1"/>
    </xf>
    <xf numFmtId="0" fontId="5" fillId="2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10" fillId="3" borderId="7" xfId="8" applyFont="1" applyFill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0" fillId="0" borderId="1" xfId="8" applyFont="1" applyBorder="1" applyAlignment="1">
      <alignment horizontal="center" vertical="top" wrapText="1"/>
    </xf>
    <xf numFmtId="0" fontId="10" fillId="3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0" xfId="2" applyFont="1" applyFill="1" applyAlignment="1">
      <alignment horizontal="center"/>
    </xf>
    <xf numFmtId="0" fontId="3" fillId="2" borderId="4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3" fillId="3" borderId="0" xfId="8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justify" wrapText="1"/>
    </xf>
    <xf numFmtId="0" fontId="9" fillId="2" borderId="0" xfId="0" applyFont="1" applyFill="1" applyAlignment="1">
      <alignment horizontal="left"/>
    </xf>
    <xf numFmtId="0" fontId="16" fillId="2" borderId="0" xfId="4" applyFont="1" applyFill="1" applyBorder="1" applyAlignment="1">
      <alignment horizontal="left"/>
    </xf>
    <xf numFmtId="0" fontId="16" fillId="2" borderId="1" xfId="4" applyFont="1" applyFill="1" applyBorder="1" applyAlignment="1">
      <alignment wrapText="1"/>
    </xf>
    <xf numFmtId="0" fontId="16" fillId="2" borderId="1" xfId="4" applyFont="1" applyFill="1" applyBorder="1" applyAlignment="1"/>
    <xf numFmtId="0" fontId="16" fillId="2" borderId="1" xfId="4" applyFont="1" applyFill="1" applyBorder="1" applyAlignment="1">
      <alignment horizontal="center"/>
    </xf>
    <xf numFmtId="0" fontId="16" fillId="2" borderId="4" xfId="4" applyFont="1" applyFill="1" applyBorder="1" applyAlignment="1">
      <alignment horizontal="center"/>
    </xf>
    <xf numFmtId="0" fontId="16" fillId="2" borderId="5" xfId="4" applyFont="1" applyFill="1" applyBorder="1" applyAlignment="1">
      <alignment horizontal="center"/>
    </xf>
    <xf numFmtId="0" fontId="16" fillId="2" borderId="1" xfId="4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6" fillId="3" borderId="0" xfId="2" applyFont="1" applyFill="1" applyBorder="1" applyAlignment="1">
      <alignment horizontal="center"/>
    </xf>
    <xf numFmtId="2" fontId="16" fillId="2" borderId="1" xfId="4" applyNumberFormat="1" applyFont="1" applyFill="1" applyBorder="1" applyAlignment="1">
      <alignment horizontal="right"/>
    </xf>
    <xf numFmtId="0" fontId="19" fillId="2" borderId="1" xfId="0" applyFont="1" applyFill="1" applyBorder="1" applyAlignment="1"/>
    <xf numFmtId="0" fontId="16" fillId="2" borderId="1" xfId="0" applyFont="1" applyFill="1" applyBorder="1" applyAlignment="1">
      <alignment horizontal="left" wrapText="1"/>
    </xf>
    <xf numFmtId="0" fontId="17" fillId="3" borderId="0" xfId="0" applyFont="1" applyFill="1" applyAlignment="1">
      <alignment horizontal="center"/>
    </xf>
    <xf numFmtId="0" fontId="16" fillId="2" borderId="4" xfId="4" applyFont="1" applyFill="1" applyBorder="1" applyAlignment="1">
      <alignment horizontal="center" wrapText="1"/>
    </xf>
    <xf numFmtId="0" fontId="16" fillId="2" borderId="5" xfId="4" applyFont="1" applyFill="1" applyBorder="1" applyAlignment="1">
      <alignment horizontal="center" wrapText="1"/>
    </xf>
    <xf numFmtId="0" fontId="16" fillId="2" borderId="1" xfId="2" applyFont="1" applyFill="1" applyBorder="1" applyAlignment="1">
      <alignment horizontal="left" wrapText="1"/>
    </xf>
    <xf numFmtId="0" fontId="9" fillId="2" borderId="0" xfId="0" applyFont="1" applyFill="1" applyAlignment="1"/>
  </cellXfs>
  <cellStyles count="9">
    <cellStyle name="Обычный" xfId="0" builtinId="0"/>
    <cellStyle name="Обычный 2" xfId="1"/>
    <cellStyle name="Обычный 2 2" xfId="8"/>
    <cellStyle name="Обычный 2 3" xfId="3"/>
    <cellStyle name="Обычный 2 4" xfId="4"/>
    <cellStyle name="Обычный 3" xfId="2"/>
    <cellStyle name="Обычный 4 2" xfId="6"/>
    <cellStyle name="Обычный 5" xfId="5"/>
    <cellStyle name="Обычный 7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09"/>
  <sheetViews>
    <sheetView tabSelected="1" view="pageBreakPreview" zoomScale="115" zoomScaleSheetLayoutView="115" workbookViewId="0">
      <selection activeCell="E11" sqref="E11"/>
    </sheetView>
  </sheetViews>
  <sheetFormatPr defaultRowHeight="15" x14ac:dyDescent="0.25"/>
  <cols>
    <col min="1" max="1" width="4" style="277" customWidth="1"/>
    <col min="2" max="2" width="67" style="226" customWidth="1"/>
    <col min="3" max="3" width="19.42578125" style="277" customWidth="1"/>
    <col min="4" max="4" width="9.85546875" style="226" customWidth="1"/>
    <col min="5" max="6" width="13.140625" style="226" customWidth="1"/>
    <col min="7" max="7" width="9.140625" style="226"/>
    <col min="8" max="8" width="12.42578125" style="226" customWidth="1"/>
    <col min="9" max="16384" width="9.140625" style="226"/>
  </cols>
  <sheetData>
    <row r="1" spans="1:19" s="224" customFormat="1" x14ac:dyDescent="0.25">
      <c r="A1" s="294" t="s">
        <v>256</v>
      </c>
      <c r="B1" s="294"/>
      <c r="C1" s="294"/>
      <c r="D1" s="294"/>
    </row>
    <row r="2" spans="1:19" s="224" customFormat="1" x14ac:dyDescent="0.25">
      <c r="A2" s="295"/>
      <c r="B2" s="295"/>
      <c r="C2" s="295"/>
      <c r="D2" s="295"/>
    </row>
    <row r="3" spans="1:19" s="224" customFormat="1" x14ac:dyDescent="0.25">
      <c r="A3" s="296" t="s">
        <v>20</v>
      </c>
      <c r="B3" s="296"/>
      <c r="C3" s="296"/>
      <c r="D3" s="296"/>
    </row>
    <row r="4" spans="1:19" x14ac:dyDescent="0.25">
      <c r="A4" s="225" t="s">
        <v>0</v>
      </c>
      <c r="B4" s="225" t="s">
        <v>1</v>
      </c>
      <c r="C4" s="225" t="s">
        <v>2</v>
      </c>
      <c r="D4" s="225" t="s">
        <v>4</v>
      </c>
    </row>
    <row r="5" spans="1:19" x14ac:dyDescent="0.25">
      <c r="A5" s="225">
        <v>1</v>
      </c>
      <c r="B5" s="225">
        <v>2</v>
      </c>
      <c r="C5" s="225">
        <v>3</v>
      </c>
      <c r="D5" s="225">
        <v>4</v>
      </c>
    </row>
    <row r="6" spans="1:19" x14ac:dyDescent="0.25">
      <c r="A6" s="225">
        <v>1</v>
      </c>
      <c r="B6" s="228" t="s">
        <v>21</v>
      </c>
      <c r="C6" s="227"/>
      <c r="D6" s="229"/>
    </row>
    <row r="7" spans="1:19" hidden="1" x14ac:dyDescent="0.25">
      <c r="A7" s="230">
        <v>1</v>
      </c>
      <c r="B7" s="238">
        <v>2</v>
      </c>
      <c r="C7" s="239">
        <v>3</v>
      </c>
      <c r="D7" s="239">
        <v>4</v>
      </c>
      <c r="Q7" s="240"/>
      <c r="R7" s="226" t="s">
        <v>17</v>
      </c>
    </row>
    <row r="8" spans="1:19" s="243" customFormat="1" x14ac:dyDescent="0.25">
      <c r="A8" s="241"/>
      <c r="B8" s="242" t="s">
        <v>257</v>
      </c>
      <c r="C8" s="239"/>
      <c r="D8" s="239"/>
      <c r="K8" s="244"/>
      <c r="L8" s="245"/>
      <c r="M8" s="235"/>
      <c r="N8" s="226"/>
      <c r="O8" s="226"/>
      <c r="P8" s="226"/>
      <c r="Q8" s="246"/>
      <c r="R8" s="226" t="s">
        <v>18</v>
      </c>
      <c r="S8" s="226"/>
    </row>
    <row r="9" spans="1:19" s="247" customFormat="1" ht="30" x14ac:dyDescent="0.25">
      <c r="A9" s="230">
        <v>1</v>
      </c>
      <c r="B9" s="232" t="s">
        <v>258</v>
      </c>
      <c r="C9" s="210" t="s">
        <v>259</v>
      </c>
      <c r="D9" s="210">
        <v>1</v>
      </c>
      <c r="K9" s="248"/>
      <c r="L9" s="233"/>
      <c r="M9" s="231"/>
    </row>
    <row r="10" spans="1:19" s="247" customFormat="1" ht="30" x14ac:dyDescent="0.25">
      <c r="A10" s="230">
        <v>2</v>
      </c>
      <c r="B10" s="232" t="s">
        <v>260</v>
      </c>
      <c r="C10" s="210" t="s">
        <v>259</v>
      </c>
      <c r="D10" s="210">
        <v>1</v>
      </c>
      <c r="K10" s="248"/>
      <c r="L10" s="233"/>
      <c r="M10" s="231"/>
    </row>
    <row r="11" spans="1:19" s="247" customFormat="1" ht="30" x14ac:dyDescent="0.25">
      <c r="A11" s="230">
        <v>3</v>
      </c>
      <c r="B11" s="232" t="s">
        <v>261</v>
      </c>
      <c r="C11" s="210" t="s">
        <v>262</v>
      </c>
      <c r="D11" s="210">
        <v>1</v>
      </c>
      <c r="K11" s="226"/>
      <c r="L11" s="226"/>
      <c r="M11" s="226"/>
    </row>
    <row r="12" spans="1:19" s="247" customFormat="1" ht="30" x14ac:dyDescent="0.25">
      <c r="A12" s="230">
        <v>4</v>
      </c>
      <c r="B12" s="232" t="s">
        <v>263</v>
      </c>
      <c r="C12" s="210" t="s">
        <v>262</v>
      </c>
      <c r="D12" s="210">
        <v>1</v>
      </c>
      <c r="K12" s="226"/>
      <c r="L12" s="226"/>
      <c r="M12" s="234"/>
    </row>
    <row r="13" spans="1:19" s="247" customFormat="1" ht="30" x14ac:dyDescent="0.25">
      <c r="A13" s="230">
        <v>5</v>
      </c>
      <c r="B13" s="232" t="s">
        <v>264</v>
      </c>
      <c r="C13" s="210" t="s">
        <v>262</v>
      </c>
      <c r="D13" s="210">
        <v>1</v>
      </c>
      <c r="K13" s="226"/>
      <c r="L13" s="226"/>
      <c r="M13" s="226"/>
    </row>
    <row r="14" spans="1:19" s="247" customFormat="1" ht="45" x14ac:dyDescent="0.25">
      <c r="A14" s="230">
        <v>6</v>
      </c>
      <c r="B14" s="232" t="s">
        <v>265</v>
      </c>
      <c r="C14" s="236" t="s">
        <v>262</v>
      </c>
      <c r="D14" s="236">
        <v>2</v>
      </c>
      <c r="K14" s="249"/>
      <c r="L14" s="250"/>
      <c r="M14" s="249"/>
      <c r="N14" s="226"/>
      <c r="O14" s="226"/>
      <c r="P14" s="226"/>
      <c r="Q14" s="226"/>
      <c r="R14" s="226"/>
      <c r="S14" s="226"/>
    </row>
    <row r="15" spans="1:19" ht="30" x14ac:dyDescent="0.25">
      <c r="A15" s="230">
        <v>7</v>
      </c>
      <c r="B15" s="232" t="s">
        <v>266</v>
      </c>
      <c r="C15" s="236" t="s">
        <v>262</v>
      </c>
      <c r="D15" s="236">
        <v>2</v>
      </c>
      <c r="N15" s="247"/>
      <c r="O15" s="247"/>
      <c r="P15" s="247"/>
      <c r="Q15" s="247"/>
      <c r="R15" s="247"/>
      <c r="S15" s="247"/>
    </row>
    <row r="16" spans="1:19" x14ac:dyDescent="0.25">
      <c r="A16" s="230">
        <v>8</v>
      </c>
      <c r="B16" s="232" t="s">
        <v>267</v>
      </c>
      <c r="C16" s="236" t="s">
        <v>268</v>
      </c>
      <c r="D16" s="236">
        <v>2</v>
      </c>
    </row>
    <row r="17" spans="1:4" x14ac:dyDescent="0.25">
      <c r="A17" s="230">
        <v>9</v>
      </c>
      <c r="B17" s="232" t="s">
        <v>269</v>
      </c>
      <c r="C17" s="236" t="s">
        <v>268</v>
      </c>
      <c r="D17" s="236">
        <v>5</v>
      </c>
    </row>
    <row r="18" spans="1:4" ht="30" x14ac:dyDescent="0.25">
      <c r="A18" s="223">
        <v>10</v>
      </c>
      <c r="B18" s="232" t="s">
        <v>270</v>
      </c>
      <c r="C18" s="236" t="s">
        <v>271</v>
      </c>
      <c r="D18" s="236">
        <v>136</v>
      </c>
    </row>
    <row r="19" spans="1:4" x14ac:dyDescent="0.25">
      <c r="A19" s="223">
        <v>11</v>
      </c>
      <c r="B19" s="232" t="s">
        <v>272</v>
      </c>
      <c r="C19" s="230" t="s">
        <v>273</v>
      </c>
      <c r="D19" s="210">
        <v>1</v>
      </c>
    </row>
    <row r="20" spans="1:4" x14ac:dyDescent="0.25">
      <c r="A20" s="223">
        <v>12</v>
      </c>
      <c r="B20" s="232" t="s">
        <v>274</v>
      </c>
      <c r="C20" s="230" t="s">
        <v>273</v>
      </c>
      <c r="D20" s="210">
        <v>1</v>
      </c>
    </row>
    <row r="21" spans="1:4" ht="45" x14ac:dyDescent="0.25">
      <c r="A21" s="230">
        <v>13</v>
      </c>
      <c r="B21" s="232" t="s">
        <v>275</v>
      </c>
      <c r="C21" s="210" t="s">
        <v>273</v>
      </c>
      <c r="D21" s="210">
        <v>4</v>
      </c>
    </row>
    <row r="22" spans="1:4" ht="30" x14ac:dyDescent="0.25">
      <c r="A22" s="230">
        <v>14</v>
      </c>
      <c r="B22" s="251" t="s">
        <v>276</v>
      </c>
      <c r="C22" s="210" t="s">
        <v>268</v>
      </c>
      <c r="D22" s="210">
        <v>2</v>
      </c>
    </row>
    <row r="23" spans="1:4" ht="30" x14ac:dyDescent="0.25">
      <c r="A23" s="230">
        <v>15</v>
      </c>
      <c r="B23" s="232" t="s">
        <v>659</v>
      </c>
      <c r="C23" s="230" t="s">
        <v>273</v>
      </c>
      <c r="D23" s="210">
        <v>2</v>
      </c>
    </row>
    <row r="24" spans="1:4" ht="45" x14ac:dyDescent="0.25">
      <c r="A24" s="230">
        <v>16</v>
      </c>
      <c r="B24" s="232" t="s">
        <v>277</v>
      </c>
      <c r="C24" s="210" t="s">
        <v>278</v>
      </c>
      <c r="D24" s="210">
        <v>3</v>
      </c>
    </row>
    <row r="25" spans="1:4" ht="45" x14ac:dyDescent="0.25">
      <c r="A25" s="230">
        <v>17</v>
      </c>
      <c r="B25" s="232" t="s">
        <v>279</v>
      </c>
      <c r="C25" s="210" t="s">
        <v>278</v>
      </c>
      <c r="D25" s="210">
        <v>4</v>
      </c>
    </row>
    <row r="26" spans="1:4" x14ac:dyDescent="0.25">
      <c r="A26" s="230">
        <v>18</v>
      </c>
      <c r="B26" s="232" t="s">
        <v>280</v>
      </c>
      <c r="C26" s="210" t="s">
        <v>281</v>
      </c>
      <c r="D26" s="210">
        <v>1</v>
      </c>
    </row>
    <row r="27" spans="1:4" ht="30" x14ac:dyDescent="0.25">
      <c r="A27" s="230">
        <v>19</v>
      </c>
      <c r="B27" s="232" t="s">
        <v>282</v>
      </c>
      <c r="C27" s="210" t="s">
        <v>283</v>
      </c>
      <c r="D27" s="210">
        <v>3</v>
      </c>
    </row>
    <row r="28" spans="1:4" ht="30" x14ac:dyDescent="0.25">
      <c r="A28" s="230">
        <v>20</v>
      </c>
      <c r="B28" s="232" t="s">
        <v>284</v>
      </c>
      <c r="C28" s="210" t="s">
        <v>285</v>
      </c>
      <c r="D28" s="210">
        <v>4</v>
      </c>
    </row>
    <row r="29" spans="1:4" ht="30" x14ac:dyDescent="0.25">
      <c r="A29" s="230">
        <v>21</v>
      </c>
      <c r="B29" s="232" t="s">
        <v>286</v>
      </c>
      <c r="C29" s="210" t="s">
        <v>283</v>
      </c>
      <c r="D29" s="210">
        <v>1</v>
      </c>
    </row>
    <row r="30" spans="1:4" ht="30" x14ac:dyDescent="0.25">
      <c r="A30" s="230">
        <v>22</v>
      </c>
      <c r="B30" s="232" t="s">
        <v>287</v>
      </c>
      <c r="C30" s="210" t="s">
        <v>288</v>
      </c>
      <c r="D30" s="210">
        <v>1</v>
      </c>
    </row>
    <row r="31" spans="1:4" ht="45" x14ac:dyDescent="0.25">
      <c r="A31" s="230">
        <v>23</v>
      </c>
      <c r="B31" s="232" t="s">
        <v>289</v>
      </c>
      <c r="C31" s="210" t="s">
        <v>290</v>
      </c>
      <c r="D31" s="210">
        <v>1</v>
      </c>
    </row>
    <row r="32" spans="1:4" ht="45" x14ac:dyDescent="0.25">
      <c r="A32" s="230">
        <v>24</v>
      </c>
      <c r="B32" s="232" t="s">
        <v>291</v>
      </c>
      <c r="C32" s="210" t="s">
        <v>292</v>
      </c>
      <c r="D32" s="210">
        <v>4</v>
      </c>
    </row>
    <row r="33" spans="1:4" ht="60" x14ac:dyDescent="0.25">
      <c r="A33" s="230">
        <v>25</v>
      </c>
      <c r="B33" s="232" t="s">
        <v>293</v>
      </c>
      <c r="C33" s="210" t="s">
        <v>292</v>
      </c>
      <c r="D33" s="210">
        <v>6</v>
      </c>
    </row>
    <row r="34" spans="1:4" ht="30" x14ac:dyDescent="0.25">
      <c r="A34" s="230">
        <v>26</v>
      </c>
      <c r="B34" s="232" t="s">
        <v>294</v>
      </c>
      <c r="C34" s="210" t="s">
        <v>288</v>
      </c>
      <c r="D34" s="210">
        <v>2</v>
      </c>
    </row>
    <row r="35" spans="1:4" ht="30" x14ac:dyDescent="0.25">
      <c r="A35" s="230">
        <v>27</v>
      </c>
      <c r="B35" s="232" t="s">
        <v>295</v>
      </c>
      <c r="C35" s="210" t="s">
        <v>296</v>
      </c>
      <c r="D35" s="210">
        <v>4</v>
      </c>
    </row>
    <row r="36" spans="1:4" ht="30" x14ac:dyDescent="0.25">
      <c r="A36" s="230">
        <v>28</v>
      </c>
      <c r="B36" s="232" t="s">
        <v>297</v>
      </c>
      <c r="C36" s="210" t="s">
        <v>296</v>
      </c>
      <c r="D36" s="210">
        <v>1</v>
      </c>
    </row>
    <row r="37" spans="1:4" ht="30" x14ac:dyDescent="0.25">
      <c r="A37" s="230">
        <v>29</v>
      </c>
      <c r="B37" s="232" t="s">
        <v>298</v>
      </c>
      <c r="C37" s="210" t="s">
        <v>290</v>
      </c>
      <c r="D37" s="210">
        <v>1</v>
      </c>
    </row>
    <row r="38" spans="1:4" ht="45" x14ac:dyDescent="0.25">
      <c r="A38" s="230">
        <v>30</v>
      </c>
      <c r="B38" s="232" t="s">
        <v>299</v>
      </c>
      <c r="C38" s="210" t="s">
        <v>300</v>
      </c>
      <c r="D38" s="210">
        <v>1</v>
      </c>
    </row>
    <row r="39" spans="1:4" x14ac:dyDescent="0.25">
      <c r="A39" s="230">
        <v>31</v>
      </c>
      <c r="B39" s="232" t="s">
        <v>301</v>
      </c>
      <c r="C39" s="210" t="s">
        <v>302</v>
      </c>
      <c r="D39" s="210">
        <v>1</v>
      </c>
    </row>
    <row r="40" spans="1:4" x14ac:dyDescent="0.25">
      <c r="A40" s="230">
        <v>32</v>
      </c>
      <c r="B40" s="232" t="s">
        <v>303</v>
      </c>
      <c r="C40" s="210" t="s">
        <v>302</v>
      </c>
      <c r="D40" s="210">
        <v>1</v>
      </c>
    </row>
    <row r="41" spans="1:4" x14ac:dyDescent="0.25">
      <c r="A41" s="230">
        <v>33</v>
      </c>
      <c r="B41" s="232" t="s">
        <v>304</v>
      </c>
      <c r="C41" s="230" t="s">
        <v>273</v>
      </c>
      <c r="D41" s="210">
        <v>1</v>
      </c>
    </row>
    <row r="42" spans="1:4" x14ac:dyDescent="0.25">
      <c r="A42" s="230">
        <v>34</v>
      </c>
      <c r="B42" s="232" t="s">
        <v>305</v>
      </c>
      <c r="C42" s="230" t="s">
        <v>306</v>
      </c>
      <c r="D42" s="210">
        <v>1</v>
      </c>
    </row>
    <row r="43" spans="1:4" x14ac:dyDescent="0.25">
      <c r="A43" s="230">
        <v>35</v>
      </c>
      <c r="B43" s="232" t="s">
        <v>307</v>
      </c>
      <c r="C43" s="230" t="s">
        <v>273</v>
      </c>
      <c r="D43" s="210">
        <v>12</v>
      </c>
    </row>
    <row r="44" spans="1:4" ht="30" x14ac:dyDescent="0.25">
      <c r="A44" s="230">
        <v>36</v>
      </c>
      <c r="B44" s="232" t="s">
        <v>308</v>
      </c>
      <c r="C44" s="210" t="s">
        <v>268</v>
      </c>
      <c r="D44" s="210">
        <v>2</v>
      </c>
    </row>
    <row r="45" spans="1:4" ht="45" x14ac:dyDescent="0.25">
      <c r="A45" s="230">
        <v>37</v>
      </c>
      <c r="B45" s="232" t="s">
        <v>309</v>
      </c>
      <c r="C45" s="210" t="s">
        <v>296</v>
      </c>
      <c r="D45" s="210">
        <v>1</v>
      </c>
    </row>
    <row r="46" spans="1:4" ht="30" x14ac:dyDescent="0.25">
      <c r="A46" s="230">
        <v>38</v>
      </c>
      <c r="B46" s="232" t="s">
        <v>310</v>
      </c>
      <c r="C46" s="210" t="s">
        <v>296</v>
      </c>
      <c r="D46" s="210">
        <v>1</v>
      </c>
    </row>
    <row r="47" spans="1:4" ht="30" x14ac:dyDescent="0.25">
      <c r="A47" s="230">
        <v>39</v>
      </c>
      <c r="B47" s="232" t="s">
        <v>311</v>
      </c>
      <c r="C47" s="210" t="s">
        <v>296</v>
      </c>
      <c r="D47" s="210">
        <v>1</v>
      </c>
    </row>
    <row r="48" spans="1:4" ht="30" x14ac:dyDescent="0.25">
      <c r="A48" s="230">
        <v>40</v>
      </c>
      <c r="B48" s="232" t="s">
        <v>312</v>
      </c>
      <c r="C48" s="230" t="s">
        <v>296</v>
      </c>
      <c r="D48" s="210">
        <v>1</v>
      </c>
    </row>
    <row r="49" spans="1:4" ht="30" x14ac:dyDescent="0.25">
      <c r="A49" s="230">
        <v>41</v>
      </c>
      <c r="B49" s="232" t="s">
        <v>313</v>
      </c>
      <c r="C49" s="210" t="s">
        <v>290</v>
      </c>
      <c r="D49" s="210">
        <v>1</v>
      </c>
    </row>
    <row r="50" spans="1:4" ht="30" x14ac:dyDescent="0.25">
      <c r="A50" s="230">
        <v>42</v>
      </c>
      <c r="B50" s="232" t="s">
        <v>314</v>
      </c>
      <c r="C50" s="210" t="s">
        <v>315</v>
      </c>
      <c r="D50" s="210">
        <v>3</v>
      </c>
    </row>
    <row r="51" spans="1:4" x14ac:dyDescent="0.25">
      <c r="A51" s="230">
        <v>43</v>
      </c>
      <c r="B51" s="232" t="s">
        <v>316</v>
      </c>
      <c r="C51" s="210" t="s">
        <v>290</v>
      </c>
      <c r="D51" s="210">
        <v>1</v>
      </c>
    </row>
    <row r="52" spans="1:4" ht="30" x14ac:dyDescent="0.25">
      <c r="A52" s="230">
        <v>44</v>
      </c>
      <c r="B52" s="232" t="s">
        <v>317</v>
      </c>
      <c r="C52" s="210" t="s">
        <v>318</v>
      </c>
      <c r="D52" s="210">
        <v>1</v>
      </c>
    </row>
    <row r="53" spans="1:4" x14ac:dyDescent="0.25">
      <c r="A53" s="230">
        <v>45</v>
      </c>
      <c r="B53" s="232" t="s">
        <v>319</v>
      </c>
      <c r="C53" s="210" t="s">
        <v>315</v>
      </c>
      <c r="D53" s="210">
        <v>3</v>
      </c>
    </row>
    <row r="54" spans="1:4" x14ac:dyDescent="0.25">
      <c r="A54" s="230">
        <v>47</v>
      </c>
      <c r="B54" s="232" t="s">
        <v>320</v>
      </c>
      <c r="C54" s="230" t="s">
        <v>321</v>
      </c>
      <c r="D54" s="230">
        <v>2</v>
      </c>
    </row>
    <row r="55" spans="1:4" ht="30" x14ac:dyDescent="0.25">
      <c r="A55" s="230">
        <v>48</v>
      </c>
      <c r="B55" s="232" t="s">
        <v>322</v>
      </c>
      <c r="C55" s="223" t="s">
        <v>323</v>
      </c>
      <c r="D55" s="230">
        <v>4</v>
      </c>
    </row>
    <row r="56" spans="1:4" x14ac:dyDescent="0.25">
      <c r="A56" s="230">
        <v>49</v>
      </c>
      <c r="B56" s="232" t="s">
        <v>324</v>
      </c>
      <c r="C56" s="230" t="s">
        <v>325</v>
      </c>
      <c r="D56" s="230">
        <v>2</v>
      </c>
    </row>
    <row r="57" spans="1:4" ht="30" x14ac:dyDescent="0.25">
      <c r="A57" s="230">
        <v>50</v>
      </c>
      <c r="B57" s="232" t="s">
        <v>326</v>
      </c>
      <c r="C57" s="230" t="s">
        <v>327</v>
      </c>
      <c r="D57" s="230">
        <v>2</v>
      </c>
    </row>
    <row r="58" spans="1:4" x14ac:dyDescent="0.25">
      <c r="A58" s="230">
        <v>51</v>
      </c>
      <c r="B58" s="232" t="s">
        <v>328</v>
      </c>
      <c r="C58" s="230" t="s">
        <v>321</v>
      </c>
      <c r="D58" s="230">
        <v>4</v>
      </c>
    </row>
    <row r="59" spans="1:4" ht="30" x14ac:dyDescent="0.25">
      <c r="A59" s="230">
        <v>52</v>
      </c>
      <c r="B59" s="232" t="s">
        <v>329</v>
      </c>
      <c r="C59" s="230" t="s">
        <v>330</v>
      </c>
      <c r="D59" s="230">
        <v>8</v>
      </c>
    </row>
    <row r="60" spans="1:4" x14ac:dyDescent="0.25">
      <c r="A60" s="230">
        <v>53</v>
      </c>
      <c r="B60" s="232" t="s">
        <v>331</v>
      </c>
      <c r="C60" s="230" t="s">
        <v>325</v>
      </c>
      <c r="D60" s="230">
        <v>2</v>
      </c>
    </row>
    <row r="61" spans="1:4" ht="30" x14ac:dyDescent="0.25">
      <c r="A61" s="230">
        <v>54</v>
      </c>
      <c r="B61" s="232" t="s">
        <v>332</v>
      </c>
      <c r="C61" s="230" t="s">
        <v>327</v>
      </c>
      <c r="D61" s="230">
        <v>4</v>
      </c>
    </row>
    <row r="62" spans="1:4" x14ac:dyDescent="0.25">
      <c r="A62" s="230">
        <v>55</v>
      </c>
      <c r="B62" s="232" t="s">
        <v>333</v>
      </c>
      <c r="C62" s="230" t="s">
        <v>321</v>
      </c>
      <c r="D62" s="230">
        <v>3</v>
      </c>
    </row>
    <row r="63" spans="1:4" ht="30" x14ac:dyDescent="0.25">
      <c r="A63" s="230">
        <v>56</v>
      </c>
      <c r="B63" s="232" t="s">
        <v>334</v>
      </c>
      <c r="C63" s="230" t="s">
        <v>330</v>
      </c>
      <c r="D63" s="230">
        <v>6</v>
      </c>
    </row>
    <row r="64" spans="1:4" x14ac:dyDescent="0.25">
      <c r="A64" s="230">
        <v>57</v>
      </c>
      <c r="B64" s="232" t="s">
        <v>335</v>
      </c>
      <c r="C64" s="230" t="s">
        <v>325</v>
      </c>
      <c r="D64" s="230">
        <v>3</v>
      </c>
    </row>
    <row r="65" spans="1:4" ht="30" x14ac:dyDescent="0.25">
      <c r="A65" s="230">
        <v>58</v>
      </c>
      <c r="B65" s="232" t="s">
        <v>336</v>
      </c>
      <c r="C65" s="230" t="s">
        <v>337</v>
      </c>
      <c r="D65" s="230">
        <v>3</v>
      </c>
    </row>
    <row r="66" spans="1:4" x14ac:dyDescent="0.25">
      <c r="A66" s="230">
        <v>59</v>
      </c>
      <c r="B66" s="232" t="s">
        <v>338</v>
      </c>
      <c r="C66" s="230" t="s">
        <v>321</v>
      </c>
      <c r="D66" s="230">
        <v>6</v>
      </c>
    </row>
    <row r="67" spans="1:4" ht="30" x14ac:dyDescent="0.25">
      <c r="A67" s="230">
        <v>60</v>
      </c>
      <c r="B67" s="232" t="s">
        <v>339</v>
      </c>
      <c r="C67" s="230" t="s">
        <v>330</v>
      </c>
      <c r="D67" s="230">
        <v>12</v>
      </c>
    </row>
    <row r="68" spans="1:4" x14ac:dyDescent="0.25">
      <c r="A68" s="230">
        <v>61</v>
      </c>
      <c r="B68" s="232" t="s">
        <v>331</v>
      </c>
      <c r="C68" s="230" t="s">
        <v>325</v>
      </c>
      <c r="D68" s="230">
        <v>6</v>
      </c>
    </row>
    <row r="69" spans="1:4" ht="30" x14ac:dyDescent="0.25">
      <c r="A69" s="230">
        <v>62</v>
      </c>
      <c r="B69" s="232" t="s">
        <v>340</v>
      </c>
      <c r="C69" s="230" t="s">
        <v>273</v>
      </c>
      <c r="D69" s="210">
        <v>2</v>
      </c>
    </row>
    <row r="70" spans="1:4" x14ac:dyDescent="0.25">
      <c r="A70" s="230">
        <v>63</v>
      </c>
      <c r="B70" s="232" t="s">
        <v>341</v>
      </c>
      <c r="C70" s="210" t="s">
        <v>268</v>
      </c>
      <c r="D70" s="210">
        <v>6</v>
      </c>
    </row>
    <row r="71" spans="1:4" x14ac:dyDescent="0.25">
      <c r="A71" s="230">
        <v>64</v>
      </c>
      <c r="B71" s="232" t="s">
        <v>342</v>
      </c>
      <c r="C71" s="210" t="s">
        <v>268</v>
      </c>
      <c r="D71" s="210">
        <v>4</v>
      </c>
    </row>
    <row r="72" spans="1:4" x14ac:dyDescent="0.25">
      <c r="A72" s="230">
        <v>65</v>
      </c>
      <c r="B72" s="232" t="s">
        <v>343</v>
      </c>
      <c r="C72" s="210" t="s">
        <v>273</v>
      </c>
      <c r="D72" s="210">
        <v>1</v>
      </c>
    </row>
    <row r="73" spans="1:4" ht="45" x14ac:dyDescent="0.25">
      <c r="A73" s="230">
        <v>66</v>
      </c>
      <c r="B73" s="222" t="s">
        <v>344</v>
      </c>
      <c r="C73" s="237"/>
      <c r="D73" s="252"/>
    </row>
    <row r="74" spans="1:4" x14ac:dyDescent="0.25">
      <c r="A74" s="230"/>
      <c r="B74" s="222" t="s">
        <v>345</v>
      </c>
      <c r="C74" s="230" t="s">
        <v>346</v>
      </c>
      <c r="D74" s="210">
        <v>3.7</v>
      </c>
    </row>
    <row r="75" spans="1:4" x14ac:dyDescent="0.25">
      <c r="A75" s="230"/>
      <c r="B75" s="222" t="s">
        <v>347</v>
      </c>
      <c r="C75" s="230" t="s">
        <v>346</v>
      </c>
      <c r="D75" s="210">
        <v>0.8</v>
      </c>
    </row>
    <row r="76" spans="1:4" x14ac:dyDescent="0.25">
      <c r="A76" s="230"/>
      <c r="B76" s="222" t="s">
        <v>348</v>
      </c>
      <c r="C76" s="230" t="s">
        <v>346</v>
      </c>
      <c r="D76" s="210">
        <v>0.2</v>
      </c>
    </row>
    <row r="77" spans="1:4" x14ac:dyDescent="0.25">
      <c r="A77" s="230"/>
      <c r="B77" s="222" t="s">
        <v>349</v>
      </c>
      <c r="C77" s="230" t="s">
        <v>346</v>
      </c>
      <c r="D77" s="210">
        <v>1.3</v>
      </c>
    </row>
    <row r="78" spans="1:4" ht="45" x14ac:dyDescent="0.25">
      <c r="A78" s="230">
        <v>67</v>
      </c>
      <c r="B78" s="222" t="s">
        <v>350</v>
      </c>
      <c r="C78" s="230"/>
      <c r="D78" s="210"/>
    </row>
    <row r="79" spans="1:4" x14ac:dyDescent="0.25">
      <c r="A79" s="230"/>
      <c r="B79" s="222" t="s">
        <v>345</v>
      </c>
      <c r="C79" s="230" t="s">
        <v>273</v>
      </c>
      <c r="D79" s="210">
        <v>37</v>
      </c>
    </row>
    <row r="80" spans="1:4" x14ac:dyDescent="0.25">
      <c r="A80" s="230"/>
      <c r="B80" s="222" t="s">
        <v>347</v>
      </c>
      <c r="C80" s="230" t="s">
        <v>273</v>
      </c>
      <c r="D80" s="210">
        <v>8</v>
      </c>
    </row>
    <row r="81" spans="1:4" x14ac:dyDescent="0.25">
      <c r="A81" s="230"/>
      <c r="B81" s="222" t="s">
        <v>348</v>
      </c>
      <c r="C81" s="230" t="s">
        <v>273</v>
      </c>
      <c r="D81" s="210">
        <v>2</v>
      </c>
    </row>
    <row r="82" spans="1:4" x14ac:dyDescent="0.25">
      <c r="A82" s="230"/>
      <c r="B82" s="222" t="s">
        <v>349</v>
      </c>
      <c r="C82" s="230" t="s">
        <v>273</v>
      </c>
      <c r="D82" s="210">
        <v>13</v>
      </c>
    </row>
    <row r="83" spans="1:4" x14ac:dyDescent="0.25">
      <c r="A83" s="230"/>
      <c r="B83" s="253" t="s">
        <v>351</v>
      </c>
      <c r="C83" s="239"/>
      <c r="D83" s="239"/>
    </row>
    <row r="84" spans="1:4" x14ac:dyDescent="0.25">
      <c r="A84" s="230"/>
      <c r="B84" s="253" t="s">
        <v>352</v>
      </c>
      <c r="C84" s="230"/>
      <c r="D84" s="210"/>
    </row>
    <row r="85" spans="1:4" x14ac:dyDescent="0.25">
      <c r="A85" s="230">
        <v>1</v>
      </c>
      <c r="B85" s="232" t="s">
        <v>353</v>
      </c>
      <c r="C85" s="230" t="s">
        <v>354</v>
      </c>
      <c r="D85" s="210">
        <v>2</v>
      </c>
    </row>
    <row r="86" spans="1:4" ht="30" x14ac:dyDescent="0.25">
      <c r="A86" s="230">
        <v>2</v>
      </c>
      <c r="B86" s="232" t="s">
        <v>355</v>
      </c>
      <c r="C86" s="230" t="s">
        <v>354</v>
      </c>
      <c r="D86" s="210">
        <v>2</v>
      </c>
    </row>
    <row r="87" spans="1:4" x14ac:dyDescent="0.25">
      <c r="A87" s="230">
        <v>3</v>
      </c>
      <c r="B87" s="232" t="s">
        <v>356</v>
      </c>
      <c r="C87" s="230" t="s">
        <v>354</v>
      </c>
      <c r="D87" s="210">
        <v>2</v>
      </c>
    </row>
    <row r="88" spans="1:4" x14ac:dyDescent="0.25">
      <c r="A88" s="230">
        <v>4</v>
      </c>
      <c r="B88" s="232" t="s">
        <v>357</v>
      </c>
      <c r="C88" s="230" t="s">
        <v>354</v>
      </c>
      <c r="D88" s="210">
        <v>2</v>
      </c>
    </row>
    <row r="89" spans="1:4" ht="30" x14ac:dyDescent="0.25">
      <c r="A89" s="230">
        <v>5</v>
      </c>
      <c r="B89" s="232" t="s">
        <v>358</v>
      </c>
      <c r="C89" s="230" t="s">
        <v>354</v>
      </c>
      <c r="D89" s="210">
        <v>2</v>
      </c>
    </row>
    <row r="90" spans="1:4" x14ac:dyDescent="0.25">
      <c r="A90" s="230">
        <v>6</v>
      </c>
      <c r="B90" s="232" t="s">
        <v>359</v>
      </c>
      <c r="C90" s="230" t="s">
        <v>354</v>
      </c>
      <c r="D90" s="210">
        <v>2</v>
      </c>
    </row>
    <row r="91" spans="1:4" x14ac:dyDescent="0.25">
      <c r="A91" s="230">
        <v>7</v>
      </c>
      <c r="B91" s="232" t="s">
        <v>360</v>
      </c>
      <c r="C91" s="230" t="s">
        <v>354</v>
      </c>
      <c r="D91" s="210">
        <v>2</v>
      </c>
    </row>
    <row r="92" spans="1:4" ht="30" x14ac:dyDescent="0.25">
      <c r="A92" s="230">
        <v>8</v>
      </c>
      <c r="B92" s="232" t="s">
        <v>361</v>
      </c>
      <c r="C92" s="230" t="s">
        <v>354</v>
      </c>
      <c r="D92" s="210">
        <v>2</v>
      </c>
    </row>
    <row r="93" spans="1:4" x14ac:dyDescent="0.25">
      <c r="A93" s="230">
        <v>9</v>
      </c>
      <c r="B93" s="232" t="s">
        <v>362</v>
      </c>
      <c r="C93" s="230" t="s">
        <v>354</v>
      </c>
      <c r="D93" s="210">
        <v>2</v>
      </c>
    </row>
    <row r="94" spans="1:4" x14ac:dyDescent="0.25">
      <c r="A94" s="230">
        <v>10</v>
      </c>
      <c r="B94" s="232" t="s">
        <v>363</v>
      </c>
      <c r="C94" s="230" t="s">
        <v>354</v>
      </c>
      <c r="D94" s="210">
        <v>2</v>
      </c>
    </row>
    <row r="95" spans="1:4" ht="30" x14ac:dyDescent="0.25">
      <c r="A95" s="230">
        <v>11</v>
      </c>
      <c r="B95" s="232" t="s">
        <v>364</v>
      </c>
      <c r="C95" s="230" t="s">
        <v>354</v>
      </c>
      <c r="D95" s="210">
        <v>2</v>
      </c>
    </row>
    <row r="96" spans="1:4" x14ac:dyDescent="0.25">
      <c r="A96" s="230">
        <v>12</v>
      </c>
      <c r="B96" s="232" t="s">
        <v>365</v>
      </c>
      <c r="C96" s="230" t="s">
        <v>354</v>
      </c>
      <c r="D96" s="210">
        <v>2</v>
      </c>
    </row>
    <row r="97" spans="1:4" x14ac:dyDescent="0.25">
      <c r="A97" s="230">
        <v>13</v>
      </c>
      <c r="B97" s="232" t="s">
        <v>366</v>
      </c>
      <c r="C97" s="230" t="s">
        <v>354</v>
      </c>
      <c r="D97" s="210">
        <v>2</v>
      </c>
    </row>
    <row r="98" spans="1:4" ht="30" x14ac:dyDescent="0.25">
      <c r="A98" s="230">
        <v>14</v>
      </c>
      <c r="B98" s="232" t="s">
        <v>367</v>
      </c>
      <c r="C98" s="230" t="s">
        <v>354</v>
      </c>
      <c r="D98" s="210">
        <v>2</v>
      </c>
    </row>
    <row r="99" spans="1:4" x14ac:dyDescent="0.25">
      <c r="A99" s="230">
        <v>15</v>
      </c>
      <c r="B99" s="232" t="s">
        <v>368</v>
      </c>
      <c r="C99" s="230" t="s">
        <v>281</v>
      </c>
      <c r="D99" s="210">
        <v>1</v>
      </c>
    </row>
    <row r="100" spans="1:4" x14ac:dyDescent="0.25">
      <c r="A100" s="230">
        <v>16</v>
      </c>
      <c r="B100" s="232" t="s">
        <v>369</v>
      </c>
      <c r="C100" s="230" t="s">
        <v>281</v>
      </c>
      <c r="D100" s="210">
        <v>1</v>
      </c>
    </row>
    <row r="101" spans="1:4" ht="30" x14ac:dyDescent="0.25">
      <c r="A101" s="230">
        <v>17</v>
      </c>
      <c r="B101" s="232" t="s">
        <v>370</v>
      </c>
      <c r="C101" s="230" t="s">
        <v>371</v>
      </c>
      <c r="D101" s="210">
        <v>2</v>
      </c>
    </row>
    <row r="102" spans="1:4" x14ac:dyDescent="0.25">
      <c r="A102" s="230">
        <v>18</v>
      </c>
      <c r="B102" s="232" t="s">
        <v>372</v>
      </c>
      <c r="C102" s="210" t="s">
        <v>281</v>
      </c>
      <c r="D102" s="210">
        <v>2</v>
      </c>
    </row>
    <row r="103" spans="1:4" ht="30" x14ac:dyDescent="0.25">
      <c r="A103" s="230">
        <v>19</v>
      </c>
      <c r="B103" s="232" t="s">
        <v>373</v>
      </c>
      <c r="C103" s="230" t="s">
        <v>374</v>
      </c>
      <c r="D103" s="210">
        <v>6</v>
      </c>
    </row>
    <row r="104" spans="1:4" x14ac:dyDescent="0.25">
      <c r="A104" s="254"/>
      <c r="B104" s="255" t="s">
        <v>375</v>
      </c>
      <c r="C104" s="230"/>
      <c r="D104" s="210"/>
    </row>
    <row r="105" spans="1:4" x14ac:dyDescent="0.25">
      <c r="A105" s="201">
        <v>1</v>
      </c>
      <c r="B105" s="256" t="s">
        <v>376</v>
      </c>
      <c r="C105" s="201" t="s">
        <v>377</v>
      </c>
      <c r="D105" s="201">
        <v>1</v>
      </c>
    </row>
    <row r="106" spans="1:4" ht="45" x14ac:dyDescent="0.25">
      <c r="A106" s="201">
        <v>2</v>
      </c>
      <c r="B106" s="256" t="s">
        <v>378</v>
      </c>
      <c r="C106" s="201" t="s">
        <v>377</v>
      </c>
      <c r="D106" s="201">
        <v>1</v>
      </c>
    </row>
    <row r="107" spans="1:4" x14ac:dyDescent="0.25">
      <c r="A107" s="201">
        <v>3</v>
      </c>
      <c r="B107" s="256" t="s">
        <v>379</v>
      </c>
      <c r="C107" s="201" t="s">
        <v>380</v>
      </c>
      <c r="D107" s="201">
        <v>1</v>
      </c>
    </row>
    <row r="108" spans="1:4" ht="60" x14ac:dyDescent="0.25">
      <c r="A108" s="290">
        <v>4</v>
      </c>
      <c r="B108" s="222" t="s">
        <v>381</v>
      </c>
      <c r="C108" s="201" t="s">
        <v>382</v>
      </c>
      <c r="D108" s="201">
        <v>1</v>
      </c>
    </row>
    <row r="109" spans="1:4" ht="30" x14ac:dyDescent="0.25">
      <c r="A109" s="291"/>
      <c r="B109" s="222" t="s">
        <v>660</v>
      </c>
      <c r="C109" s="201" t="s">
        <v>382</v>
      </c>
      <c r="D109" s="201">
        <v>1</v>
      </c>
    </row>
    <row r="110" spans="1:4" ht="30" x14ac:dyDescent="0.25">
      <c r="A110" s="201">
        <v>5</v>
      </c>
      <c r="B110" s="256" t="s">
        <v>383</v>
      </c>
      <c r="C110" s="201" t="s">
        <v>377</v>
      </c>
      <c r="D110" s="201">
        <v>1</v>
      </c>
    </row>
    <row r="111" spans="1:4" ht="30" x14ac:dyDescent="0.25">
      <c r="A111" s="201">
        <v>6</v>
      </c>
      <c r="B111" s="256" t="s">
        <v>384</v>
      </c>
      <c r="C111" s="201" t="s">
        <v>14</v>
      </c>
      <c r="D111" s="201">
        <v>1</v>
      </c>
    </row>
    <row r="112" spans="1:4" ht="30" x14ac:dyDescent="0.25">
      <c r="A112" s="201">
        <v>7</v>
      </c>
      <c r="B112" s="256" t="s">
        <v>385</v>
      </c>
      <c r="C112" s="201" t="s">
        <v>386</v>
      </c>
      <c r="D112" s="201">
        <v>2</v>
      </c>
    </row>
    <row r="113" spans="1:4" ht="30" x14ac:dyDescent="0.25">
      <c r="A113" s="201">
        <v>8</v>
      </c>
      <c r="B113" s="256" t="s">
        <v>387</v>
      </c>
      <c r="C113" s="201" t="s">
        <v>388</v>
      </c>
      <c r="D113" s="201">
        <v>1</v>
      </c>
    </row>
    <row r="114" spans="1:4" x14ac:dyDescent="0.25">
      <c r="A114" s="201">
        <v>9</v>
      </c>
      <c r="B114" s="256" t="s">
        <v>389</v>
      </c>
      <c r="C114" s="201" t="s">
        <v>390</v>
      </c>
      <c r="D114" s="201">
        <v>1</v>
      </c>
    </row>
    <row r="115" spans="1:4" ht="30" x14ac:dyDescent="0.25">
      <c r="A115" s="201">
        <v>10</v>
      </c>
      <c r="B115" s="256" t="s">
        <v>391</v>
      </c>
      <c r="C115" s="201" t="s">
        <v>392</v>
      </c>
      <c r="D115" s="201">
        <v>1</v>
      </c>
    </row>
    <row r="116" spans="1:4" ht="30" x14ac:dyDescent="0.25">
      <c r="A116" s="201">
        <v>11</v>
      </c>
      <c r="B116" s="256" t="s">
        <v>393</v>
      </c>
      <c r="C116" s="201" t="s">
        <v>394</v>
      </c>
      <c r="D116" s="201">
        <v>1</v>
      </c>
    </row>
    <row r="117" spans="1:4" x14ac:dyDescent="0.25">
      <c r="A117" s="201">
        <v>12</v>
      </c>
      <c r="B117" s="256" t="s">
        <v>395</v>
      </c>
      <c r="C117" s="201" t="s">
        <v>396</v>
      </c>
      <c r="D117" s="201">
        <v>2</v>
      </c>
    </row>
    <row r="118" spans="1:4" ht="30" x14ac:dyDescent="0.25">
      <c r="A118" s="201">
        <v>13</v>
      </c>
      <c r="B118" s="256" t="s">
        <v>397</v>
      </c>
      <c r="C118" s="201" t="s">
        <v>392</v>
      </c>
      <c r="D118" s="201">
        <v>1</v>
      </c>
    </row>
    <row r="119" spans="1:4" ht="30" x14ac:dyDescent="0.25">
      <c r="A119" s="201">
        <v>14</v>
      </c>
      <c r="B119" s="256" t="s">
        <v>398</v>
      </c>
      <c r="C119" s="201" t="s">
        <v>399</v>
      </c>
      <c r="D119" s="201">
        <v>1</v>
      </c>
    </row>
    <row r="120" spans="1:4" x14ac:dyDescent="0.25">
      <c r="A120" s="201">
        <v>15</v>
      </c>
      <c r="B120" s="256" t="s">
        <v>400</v>
      </c>
      <c r="C120" s="201" t="s">
        <v>401</v>
      </c>
      <c r="D120" s="201">
        <v>1</v>
      </c>
    </row>
    <row r="121" spans="1:4" ht="30" x14ac:dyDescent="0.25">
      <c r="A121" s="201">
        <v>16</v>
      </c>
      <c r="B121" s="256" t="s">
        <v>402</v>
      </c>
      <c r="C121" s="201" t="s">
        <v>392</v>
      </c>
      <c r="D121" s="201">
        <v>2</v>
      </c>
    </row>
    <row r="122" spans="1:4" ht="30" x14ac:dyDescent="0.25">
      <c r="A122" s="201">
        <v>17</v>
      </c>
      <c r="B122" s="256" t="s">
        <v>403</v>
      </c>
      <c r="C122" s="201" t="s">
        <v>404</v>
      </c>
      <c r="D122" s="201">
        <v>1</v>
      </c>
    </row>
    <row r="123" spans="1:4" x14ac:dyDescent="0.25">
      <c r="A123" s="201">
        <v>18</v>
      </c>
      <c r="B123" s="256" t="s">
        <v>405</v>
      </c>
      <c r="C123" s="201" t="s">
        <v>406</v>
      </c>
      <c r="D123" s="201">
        <v>2</v>
      </c>
    </row>
    <row r="124" spans="1:4" x14ac:dyDescent="0.25">
      <c r="A124" s="201">
        <v>19</v>
      </c>
      <c r="B124" s="256" t="s">
        <v>407</v>
      </c>
      <c r="C124" s="201" t="s">
        <v>408</v>
      </c>
      <c r="D124" s="201">
        <v>1</v>
      </c>
    </row>
    <row r="125" spans="1:4" x14ac:dyDescent="0.25">
      <c r="A125" s="201">
        <v>20</v>
      </c>
      <c r="B125" s="256" t="s">
        <v>409</v>
      </c>
      <c r="C125" s="201" t="s">
        <v>396</v>
      </c>
      <c r="D125" s="201">
        <v>1</v>
      </c>
    </row>
    <row r="126" spans="1:4" ht="30" x14ac:dyDescent="0.25">
      <c r="A126" s="201">
        <v>21</v>
      </c>
      <c r="B126" s="256" t="s">
        <v>410</v>
      </c>
      <c r="C126" s="201" t="s">
        <v>411</v>
      </c>
      <c r="D126" s="201">
        <v>2</v>
      </c>
    </row>
    <row r="127" spans="1:4" x14ac:dyDescent="0.25">
      <c r="A127" s="201">
        <v>22</v>
      </c>
      <c r="B127" s="256" t="s">
        <v>412</v>
      </c>
      <c r="C127" s="201" t="s">
        <v>413</v>
      </c>
      <c r="D127" s="201">
        <v>1</v>
      </c>
    </row>
    <row r="128" spans="1:4" x14ac:dyDescent="0.25">
      <c r="A128" s="201">
        <v>23</v>
      </c>
      <c r="B128" s="256" t="s">
        <v>414</v>
      </c>
      <c r="C128" s="230" t="s">
        <v>413</v>
      </c>
      <c r="D128" s="201">
        <v>1</v>
      </c>
    </row>
    <row r="129" spans="1:4" x14ac:dyDescent="0.25">
      <c r="A129" s="201">
        <v>24</v>
      </c>
      <c r="B129" s="256" t="s">
        <v>415</v>
      </c>
      <c r="C129" s="201" t="s">
        <v>306</v>
      </c>
      <c r="D129" s="201">
        <v>2</v>
      </c>
    </row>
    <row r="130" spans="1:4" x14ac:dyDescent="0.25">
      <c r="A130" s="201">
        <v>25</v>
      </c>
      <c r="B130" s="256" t="s">
        <v>416</v>
      </c>
      <c r="C130" s="201" t="s">
        <v>417</v>
      </c>
      <c r="D130" s="201">
        <v>2</v>
      </c>
    </row>
    <row r="131" spans="1:4" ht="30" x14ac:dyDescent="0.25">
      <c r="A131" s="201">
        <v>26</v>
      </c>
      <c r="B131" s="256" t="s">
        <v>418</v>
      </c>
      <c r="C131" s="201" t="s">
        <v>419</v>
      </c>
      <c r="D131" s="201">
        <v>1</v>
      </c>
    </row>
    <row r="132" spans="1:4" x14ac:dyDescent="0.25">
      <c r="A132" s="201">
        <v>27</v>
      </c>
      <c r="B132" s="256" t="s">
        <v>420</v>
      </c>
      <c r="C132" s="201" t="s">
        <v>408</v>
      </c>
      <c r="D132" s="201">
        <v>1</v>
      </c>
    </row>
    <row r="133" spans="1:4" x14ac:dyDescent="0.25">
      <c r="A133" s="201">
        <v>28</v>
      </c>
      <c r="B133" s="256" t="s">
        <v>421</v>
      </c>
      <c r="C133" s="201" t="s">
        <v>422</v>
      </c>
      <c r="D133" s="201">
        <v>1</v>
      </c>
    </row>
    <row r="134" spans="1:4" ht="30" x14ac:dyDescent="0.25">
      <c r="A134" s="201">
        <v>29</v>
      </c>
      <c r="B134" s="256" t="s">
        <v>423</v>
      </c>
      <c r="C134" s="201" t="s">
        <v>424</v>
      </c>
      <c r="D134" s="201">
        <v>1</v>
      </c>
    </row>
    <row r="135" spans="1:4" ht="60" x14ac:dyDescent="0.25">
      <c r="A135" s="201">
        <v>30</v>
      </c>
      <c r="B135" s="256" t="s">
        <v>425</v>
      </c>
      <c r="C135" s="201" t="s">
        <v>426</v>
      </c>
      <c r="D135" s="201">
        <v>300</v>
      </c>
    </row>
    <row r="136" spans="1:4" ht="45" x14ac:dyDescent="0.25">
      <c r="A136" s="201">
        <v>31</v>
      </c>
      <c r="B136" s="256" t="s">
        <v>427</v>
      </c>
      <c r="C136" s="201" t="s">
        <v>428</v>
      </c>
      <c r="D136" s="201">
        <v>6</v>
      </c>
    </row>
    <row r="137" spans="1:4" x14ac:dyDescent="0.25">
      <c r="A137" s="201">
        <v>32</v>
      </c>
      <c r="B137" s="256" t="s">
        <v>429</v>
      </c>
      <c r="C137" s="201" t="s">
        <v>428</v>
      </c>
      <c r="D137" s="201">
        <v>6</v>
      </c>
    </row>
    <row r="138" spans="1:4" x14ac:dyDescent="0.25">
      <c r="A138" s="201">
        <v>33</v>
      </c>
      <c r="B138" s="256" t="s">
        <v>430</v>
      </c>
      <c r="C138" s="201" t="s">
        <v>428</v>
      </c>
      <c r="D138" s="201">
        <v>6</v>
      </c>
    </row>
    <row r="139" spans="1:4" ht="30" x14ac:dyDescent="0.25">
      <c r="A139" s="201">
        <v>34</v>
      </c>
      <c r="B139" s="256" t="s">
        <v>431</v>
      </c>
      <c r="C139" s="201" t="s">
        <v>29</v>
      </c>
      <c r="D139" s="201">
        <v>66</v>
      </c>
    </row>
    <row r="140" spans="1:4" x14ac:dyDescent="0.25">
      <c r="A140" s="201">
        <v>35</v>
      </c>
      <c r="B140" s="256" t="s">
        <v>432</v>
      </c>
      <c r="C140" s="230" t="s">
        <v>29</v>
      </c>
      <c r="D140" s="230">
        <v>1</v>
      </c>
    </row>
    <row r="141" spans="1:4" x14ac:dyDescent="0.25">
      <c r="A141" s="201">
        <v>36</v>
      </c>
      <c r="B141" s="256" t="s">
        <v>433</v>
      </c>
      <c r="C141" s="230" t="s">
        <v>306</v>
      </c>
      <c r="D141" s="230">
        <v>2</v>
      </c>
    </row>
    <row r="142" spans="1:4" ht="30" x14ac:dyDescent="0.25">
      <c r="A142" s="201">
        <v>37</v>
      </c>
      <c r="B142" s="256" t="s">
        <v>434</v>
      </c>
      <c r="C142" s="230" t="s">
        <v>306</v>
      </c>
      <c r="D142" s="230">
        <v>3</v>
      </c>
    </row>
    <row r="143" spans="1:4" x14ac:dyDescent="0.25">
      <c r="A143" s="201">
        <v>38</v>
      </c>
      <c r="B143" s="256" t="s">
        <v>435</v>
      </c>
      <c r="C143" s="230" t="s">
        <v>436</v>
      </c>
      <c r="D143" s="230">
        <v>1</v>
      </c>
    </row>
    <row r="144" spans="1:4" x14ac:dyDescent="0.25">
      <c r="A144" s="201">
        <v>39</v>
      </c>
      <c r="B144" s="256" t="s">
        <v>437</v>
      </c>
      <c r="C144" s="230" t="s">
        <v>438</v>
      </c>
      <c r="D144" s="230">
        <v>1</v>
      </c>
    </row>
    <row r="145" spans="1:4" ht="30" x14ac:dyDescent="0.25">
      <c r="A145" s="201">
        <v>40</v>
      </c>
      <c r="B145" s="256" t="s">
        <v>439</v>
      </c>
      <c r="C145" s="201" t="s">
        <v>436</v>
      </c>
      <c r="D145" s="201">
        <v>1</v>
      </c>
    </row>
    <row r="146" spans="1:4" x14ac:dyDescent="0.25">
      <c r="A146" s="201">
        <v>41</v>
      </c>
      <c r="B146" s="256" t="s">
        <v>440</v>
      </c>
      <c r="C146" s="201" t="s">
        <v>441</v>
      </c>
      <c r="D146" s="201">
        <v>1</v>
      </c>
    </row>
    <row r="147" spans="1:4" x14ac:dyDescent="0.25">
      <c r="A147" s="201">
        <v>42</v>
      </c>
      <c r="B147" s="256" t="s">
        <v>442</v>
      </c>
      <c r="C147" s="201" t="s">
        <v>441</v>
      </c>
      <c r="D147" s="201">
        <v>1</v>
      </c>
    </row>
    <row r="148" spans="1:4" ht="30" x14ac:dyDescent="0.25">
      <c r="A148" s="201">
        <v>43</v>
      </c>
      <c r="B148" s="256" t="s">
        <v>443</v>
      </c>
      <c r="C148" s="201" t="s">
        <v>444</v>
      </c>
      <c r="D148" s="201">
        <v>4</v>
      </c>
    </row>
    <row r="149" spans="1:4" x14ac:dyDescent="0.25">
      <c r="A149" s="292">
        <v>44</v>
      </c>
      <c r="B149" s="293" t="s">
        <v>445</v>
      </c>
      <c r="C149" s="201" t="s">
        <v>446</v>
      </c>
      <c r="D149" s="201">
        <v>4</v>
      </c>
    </row>
    <row r="150" spans="1:4" x14ac:dyDescent="0.25">
      <c r="A150" s="292"/>
      <c r="B150" s="293"/>
      <c r="C150" s="201" t="s">
        <v>446</v>
      </c>
      <c r="D150" s="201">
        <v>4</v>
      </c>
    </row>
    <row r="151" spans="1:4" ht="30" x14ac:dyDescent="0.25">
      <c r="A151" s="201">
        <v>45</v>
      </c>
      <c r="B151" s="256" t="s">
        <v>447</v>
      </c>
      <c r="C151" s="201" t="s">
        <v>448</v>
      </c>
      <c r="D151" s="201">
        <v>1</v>
      </c>
    </row>
    <row r="152" spans="1:4" x14ac:dyDescent="0.25">
      <c r="A152" s="201">
        <v>46</v>
      </c>
      <c r="B152" s="256" t="s">
        <v>449</v>
      </c>
      <c r="C152" s="201" t="s">
        <v>450</v>
      </c>
      <c r="D152" s="201">
        <v>1</v>
      </c>
    </row>
    <row r="153" spans="1:4" x14ac:dyDescent="0.25">
      <c r="A153" s="201">
        <v>47</v>
      </c>
      <c r="B153" s="256" t="s">
        <v>451</v>
      </c>
      <c r="C153" s="201" t="s">
        <v>450</v>
      </c>
      <c r="D153" s="201">
        <v>1</v>
      </c>
    </row>
    <row r="154" spans="1:4" x14ac:dyDescent="0.25">
      <c r="A154" s="201">
        <v>48</v>
      </c>
      <c r="B154" s="256" t="s">
        <v>452</v>
      </c>
      <c r="C154" s="201" t="s">
        <v>453</v>
      </c>
      <c r="D154" s="201">
        <v>1</v>
      </c>
    </row>
    <row r="155" spans="1:4" x14ac:dyDescent="0.25">
      <c r="A155" s="201">
        <v>49</v>
      </c>
      <c r="B155" s="256" t="s">
        <v>454</v>
      </c>
      <c r="C155" s="201" t="s">
        <v>455</v>
      </c>
      <c r="D155" s="201">
        <v>2</v>
      </c>
    </row>
    <row r="156" spans="1:4" x14ac:dyDescent="0.25">
      <c r="A156" s="201">
        <v>50</v>
      </c>
      <c r="B156" s="256" t="s">
        <v>456</v>
      </c>
      <c r="C156" s="201" t="s">
        <v>457</v>
      </c>
      <c r="D156" s="201">
        <v>1</v>
      </c>
    </row>
    <row r="157" spans="1:4" x14ac:dyDescent="0.25">
      <c r="A157" s="201">
        <v>51</v>
      </c>
      <c r="B157" s="256" t="s">
        <v>458</v>
      </c>
      <c r="C157" s="201" t="s">
        <v>417</v>
      </c>
      <c r="D157" s="201">
        <v>1</v>
      </c>
    </row>
    <row r="158" spans="1:4" x14ac:dyDescent="0.25">
      <c r="A158" s="201">
        <v>52</v>
      </c>
      <c r="B158" s="256" t="s">
        <v>459</v>
      </c>
      <c r="C158" s="201" t="s">
        <v>460</v>
      </c>
      <c r="D158" s="201">
        <v>1</v>
      </c>
    </row>
    <row r="159" spans="1:4" ht="30" x14ac:dyDescent="0.25">
      <c r="A159" s="201">
        <v>53</v>
      </c>
      <c r="B159" s="256" t="s">
        <v>461</v>
      </c>
      <c r="C159" s="201" t="s">
        <v>462</v>
      </c>
      <c r="D159" s="201">
        <v>1</v>
      </c>
    </row>
    <row r="160" spans="1:4" ht="30" x14ac:dyDescent="0.25">
      <c r="A160" s="201">
        <v>54</v>
      </c>
      <c r="B160" s="256" t="s">
        <v>463</v>
      </c>
      <c r="C160" s="201" t="s">
        <v>464</v>
      </c>
      <c r="D160" s="201">
        <v>2</v>
      </c>
    </row>
    <row r="161" spans="1:4" ht="30" x14ac:dyDescent="0.25">
      <c r="A161" s="201">
        <v>55</v>
      </c>
      <c r="B161" s="256" t="s">
        <v>465</v>
      </c>
      <c r="C161" s="201" t="s">
        <v>464</v>
      </c>
      <c r="D161" s="201">
        <v>2</v>
      </c>
    </row>
    <row r="162" spans="1:4" ht="30" x14ac:dyDescent="0.25">
      <c r="A162" s="201">
        <v>56</v>
      </c>
      <c r="B162" s="256" t="s">
        <v>466</v>
      </c>
      <c r="C162" s="201" t="s">
        <v>467</v>
      </c>
      <c r="D162" s="201">
        <v>1</v>
      </c>
    </row>
    <row r="163" spans="1:4" ht="30" x14ac:dyDescent="0.25">
      <c r="A163" s="201">
        <v>57</v>
      </c>
      <c r="B163" s="256" t="s">
        <v>468</v>
      </c>
      <c r="C163" s="201" t="s">
        <v>464</v>
      </c>
      <c r="D163" s="201">
        <v>2</v>
      </c>
    </row>
    <row r="164" spans="1:4" x14ac:dyDescent="0.25">
      <c r="A164" s="201">
        <v>58</v>
      </c>
      <c r="B164" s="256" t="s">
        <v>469</v>
      </c>
      <c r="C164" s="201" t="s">
        <v>464</v>
      </c>
      <c r="D164" s="201">
        <v>2</v>
      </c>
    </row>
    <row r="165" spans="1:4" ht="30" x14ac:dyDescent="0.25">
      <c r="A165" s="201">
        <v>59</v>
      </c>
      <c r="B165" s="256" t="s">
        <v>470</v>
      </c>
      <c r="C165" s="201" t="s">
        <v>464</v>
      </c>
      <c r="D165" s="201">
        <v>2</v>
      </c>
    </row>
    <row r="166" spans="1:4" x14ac:dyDescent="0.25">
      <c r="A166" s="201">
        <v>60</v>
      </c>
      <c r="B166" s="256" t="s">
        <v>471</v>
      </c>
      <c r="C166" s="201" t="s">
        <v>472</v>
      </c>
      <c r="D166" s="201">
        <v>1</v>
      </c>
    </row>
    <row r="167" spans="1:4" x14ac:dyDescent="0.25">
      <c r="A167" s="201">
        <v>61</v>
      </c>
      <c r="B167" s="256" t="s">
        <v>473</v>
      </c>
      <c r="C167" s="201" t="s">
        <v>472</v>
      </c>
      <c r="D167" s="201">
        <v>1</v>
      </c>
    </row>
    <row r="168" spans="1:4" x14ac:dyDescent="0.25">
      <c r="A168" s="201">
        <v>62</v>
      </c>
      <c r="B168" s="256" t="s">
        <v>474</v>
      </c>
      <c r="C168" s="201" t="s">
        <v>475</v>
      </c>
      <c r="D168" s="201">
        <v>2</v>
      </c>
    </row>
    <row r="169" spans="1:4" x14ac:dyDescent="0.25">
      <c r="A169" s="201">
        <v>63</v>
      </c>
      <c r="B169" s="256" t="s">
        <v>476</v>
      </c>
      <c r="C169" s="201" t="s">
        <v>475</v>
      </c>
      <c r="D169" s="201">
        <v>1</v>
      </c>
    </row>
    <row r="170" spans="1:4" x14ac:dyDescent="0.25">
      <c r="A170" s="201">
        <v>64</v>
      </c>
      <c r="B170" s="256" t="s">
        <v>477</v>
      </c>
      <c r="C170" s="201" t="s">
        <v>478</v>
      </c>
      <c r="D170" s="201">
        <v>1</v>
      </c>
    </row>
    <row r="171" spans="1:4" ht="30" x14ac:dyDescent="0.25">
      <c r="A171" s="201">
        <v>65</v>
      </c>
      <c r="B171" s="256" t="s">
        <v>479</v>
      </c>
      <c r="C171" s="201" t="s">
        <v>464</v>
      </c>
      <c r="D171" s="201">
        <v>2</v>
      </c>
    </row>
    <row r="172" spans="1:4" x14ac:dyDescent="0.25">
      <c r="A172" s="201">
        <v>66</v>
      </c>
      <c r="B172" s="256" t="s">
        <v>480</v>
      </c>
      <c r="C172" s="201" t="s">
        <v>481</v>
      </c>
      <c r="D172" s="201">
        <v>1</v>
      </c>
    </row>
    <row r="173" spans="1:4" ht="30" x14ac:dyDescent="0.25">
      <c r="A173" s="201">
        <v>67</v>
      </c>
      <c r="B173" s="256" t="s">
        <v>482</v>
      </c>
      <c r="C173" s="201" t="s">
        <v>483</v>
      </c>
      <c r="D173" s="201">
        <v>1</v>
      </c>
    </row>
    <row r="174" spans="1:4" ht="60" x14ac:dyDescent="0.25">
      <c r="A174" s="201">
        <v>68</v>
      </c>
      <c r="B174" s="256" t="s">
        <v>484</v>
      </c>
      <c r="C174" s="201" t="s">
        <v>417</v>
      </c>
      <c r="D174" s="201">
        <v>1</v>
      </c>
    </row>
    <row r="175" spans="1:4" x14ac:dyDescent="0.25">
      <c r="A175" s="201">
        <v>69</v>
      </c>
      <c r="B175" s="256" t="s">
        <v>485</v>
      </c>
      <c r="C175" s="201" t="s">
        <v>417</v>
      </c>
      <c r="D175" s="201">
        <v>1</v>
      </c>
    </row>
    <row r="176" spans="1:4" x14ac:dyDescent="0.25">
      <c r="A176" s="230"/>
      <c r="B176" s="255" t="s">
        <v>486</v>
      </c>
      <c r="C176" s="230"/>
      <c r="D176" s="210"/>
    </row>
    <row r="177" spans="1:4" ht="30" x14ac:dyDescent="0.25">
      <c r="A177" s="257">
        <v>1</v>
      </c>
      <c r="B177" s="258" t="s">
        <v>487</v>
      </c>
      <c r="C177" s="259" t="s">
        <v>488</v>
      </c>
      <c r="D177" s="260">
        <v>1</v>
      </c>
    </row>
    <row r="178" spans="1:4" ht="30" x14ac:dyDescent="0.25">
      <c r="A178" s="230">
        <v>2</v>
      </c>
      <c r="B178" s="222" t="s">
        <v>646</v>
      </c>
      <c r="C178" s="230" t="s">
        <v>488</v>
      </c>
      <c r="D178" s="210">
        <v>1</v>
      </c>
    </row>
    <row r="179" spans="1:4" ht="30" x14ac:dyDescent="0.25">
      <c r="A179" s="230">
        <v>3</v>
      </c>
      <c r="B179" s="232" t="s">
        <v>489</v>
      </c>
      <c r="C179" s="237" t="s">
        <v>488</v>
      </c>
      <c r="D179" s="210">
        <v>1</v>
      </c>
    </row>
    <row r="180" spans="1:4" ht="45" x14ac:dyDescent="0.25">
      <c r="A180" s="230">
        <v>4</v>
      </c>
      <c r="B180" s="232" t="s">
        <v>490</v>
      </c>
      <c r="C180" s="230" t="s">
        <v>491</v>
      </c>
      <c r="D180" s="210">
        <v>1</v>
      </c>
    </row>
    <row r="181" spans="1:4" ht="30" x14ac:dyDescent="0.25">
      <c r="A181" s="230">
        <v>5</v>
      </c>
      <c r="B181" s="232" t="s">
        <v>492</v>
      </c>
      <c r="C181" s="230" t="s">
        <v>26</v>
      </c>
      <c r="D181" s="210">
        <v>24</v>
      </c>
    </row>
    <row r="182" spans="1:4" ht="30" x14ac:dyDescent="0.25">
      <c r="A182" s="257">
        <v>6</v>
      </c>
      <c r="B182" s="251" t="s">
        <v>493</v>
      </c>
      <c r="C182" s="257" t="s">
        <v>25</v>
      </c>
      <c r="D182" s="261">
        <v>1</v>
      </c>
    </row>
    <row r="183" spans="1:4" ht="30" x14ac:dyDescent="0.25">
      <c r="A183" s="230">
        <v>7</v>
      </c>
      <c r="B183" s="232" t="s">
        <v>494</v>
      </c>
      <c r="C183" s="230" t="s">
        <v>16</v>
      </c>
      <c r="D183" s="210">
        <v>1</v>
      </c>
    </row>
    <row r="184" spans="1:4" ht="30" x14ac:dyDescent="0.25">
      <c r="A184" s="230">
        <v>8</v>
      </c>
      <c r="B184" s="262" t="s">
        <v>495</v>
      </c>
      <c r="C184" s="230" t="s">
        <v>496</v>
      </c>
      <c r="D184" s="210">
        <v>2</v>
      </c>
    </row>
    <row r="185" spans="1:4" ht="30" x14ac:dyDescent="0.25">
      <c r="A185" s="230">
        <v>9</v>
      </c>
      <c r="B185" s="262" t="s">
        <v>497</v>
      </c>
      <c r="C185" s="230" t="s">
        <v>496</v>
      </c>
      <c r="D185" s="210">
        <v>6</v>
      </c>
    </row>
    <row r="186" spans="1:4" ht="30" x14ac:dyDescent="0.25">
      <c r="A186" s="230">
        <v>10</v>
      </c>
      <c r="B186" s="232" t="s">
        <v>498</v>
      </c>
      <c r="C186" s="257" t="s">
        <v>25</v>
      </c>
      <c r="D186" s="210">
        <v>1</v>
      </c>
    </row>
    <row r="187" spans="1:4" ht="30" x14ac:dyDescent="0.25">
      <c r="A187" s="257">
        <v>11</v>
      </c>
      <c r="B187" s="232" t="s">
        <v>499</v>
      </c>
      <c r="C187" s="230" t="s">
        <v>29</v>
      </c>
      <c r="D187" s="210">
        <v>6</v>
      </c>
    </row>
    <row r="188" spans="1:4" ht="30" x14ac:dyDescent="0.25">
      <c r="A188" s="230">
        <v>12</v>
      </c>
      <c r="B188" s="232" t="s">
        <v>500</v>
      </c>
      <c r="C188" s="230" t="s">
        <v>16</v>
      </c>
      <c r="D188" s="210">
        <v>1</v>
      </c>
    </row>
    <row r="189" spans="1:4" x14ac:dyDescent="0.25">
      <c r="A189" s="257">
        <v>13</v>
      </c>
      <c r="B189" s="232" t="s">
        <v>501</v>
      </c>
      <c r="C189" s="230" t="s">
        <v>502</v>
      </c>
      <c r="D189" s="210">
        <v>2</v>
      </c>
    </row>
    <row r="190" spans="1:4" ht="30" x14ac:dyDescent="0.25">
      <c r="A190" s="230">
        <v>14</v>
      </c>
      <c r="B190" s="232" t="s">
        <v>503</v>
      </c>
      <c r="C190" s="263" t="s">
        <v>504</v>
      </c>
      <c r="D190" s="210">
        <v>1</v>
      </c>
    </row>
    <row r="191" spans="1:4" ht="30" x14ac:dyDescent="0.25">
      <c r="A191" s="230">
        <v>15</v>
      </c>
      <c r="B191" s="232" t="s">
        <v>503</v>
      </c>
      <c r="C191" s="223" t="s">
        <v>504</v>
      </c>
      <c r="D191" s="210">
        <v>1</v>
      </c>
    </row>
    <row r="192" spans="1:4" ht="30" x14ac:dyDescent="0.25">
      <c r="A192" s="230">
        <v>16</v>
      </c>
      <c r="B192" s="232" t="s">
        <v>505</v>
      </c>
      <c r="C192" s="223" t="s">
        <v>453</v>
      </c>
      <c r="D192" s="210">
        <v>2</v>
      </c>
    </row>
    <row r="193" spans="1:4" x14ac:dyDescent="0.25">
      <c r="A193" s="230">
        <v>17</v>
      </c>
      <c r="B193" s="232" t="s">
        <v>506</v>
      </c>
      <c r="C193" s="223" t="s">
        <v>507</v>
      </c>
      <c r="D193" s="210">
        <v>16</v>
      </c>
    </row>
    <row r="194" spans="1:4" x14ac:dyDescent="0.25">
      <c r="A194" s="230">
        <v>18</v>
      </c>
      <c r="B194" s="232" t="s">
        <v>506</v>
      </c>
      <c r="C194" s="223" t="s">
        <v>507</v>
      </c>
      <c r="D194" s="210">
        <v>16</v>
      </c>
    </row>
    <row r="195" spans="1:4" ht="30" x14ac:dyDescent="0.25">
      <c r="A195" s="230">
        <v>19</v>
      </c>
      <c r="B195" s="232" t="s">
        <v>508</v>
      </c>
      <c r="C195" s="264" t="s">
        <v>453</v>
      </c>
      <c r="D195" s="210">
        <v>2</v>
      </c>
    </row>
    <row r="196" spans="1:4" ht="30" x14ac:dyDescent="0.25">
      <c r="A196" s="230">
        <v>20</v>
      </c>
      <c r="B196" s="232" t="s">
        <v>658</v>
      </c>
      <c r="C196" s="264" t="s">
        <v>509</v>
      </c>
      <c r="D196" s="210">
        <v>2</v>
      </c>
    </row>
    <row r="197" spans="1:4" x14ac:dyDescent="0.25">
      <c r="A197" s="230">
        <v>21</v>
      </c>
      <c r="B197" s="232" t="s">
        <v>510</v>
      </c>
      <c r="C197" s="230" t="s">
        <v>511</v>
      </c>
      <c r="D197" s="210">
        <v>1</v>
      </c>
    </row>
    <row r="198" spans="1:4" ht="30" x14ac:dyDescent="0.25">
      <c r="A198" s="230">
        <v>22</v>
      </c>
      <c r="B198" s="265" t="s">
        <v>512</v>
      </c>
      <c r="C198" s="211" t="s">
        <v>513</v>
      </c>
      <c r="D198" s="266">
        <v>5</v>
      </c>
    </row>
    <row r="199" spans="1:4" ht="30" x14ac:dyDescent="0.25">
      <c r="A199" s="230">
        <v>23</v>
      </c>
      <c r="B199" s="232" t="s">
        <v>514</v>
      </c>
      <c r="C199" s="230" t="s">
        <v>488</v>
      </c>
      <c r="D199" s="210">
        <v>1</v>
      </c>
    </row>
    <row r="200" spans="1:4" ht="45" x14ac:dyDescent="0.25">
      <c r="A200" s="230">
        <v>24</v>
      </c>
      <c r="B200" s="232" t="s">
        <v>515</v>
      </c>
      <c r="C200" s="230" t="s">
        <v>16</v>
      </c>
      <c r="D200" s="210">
        <v>1</v>
      </c>
    </row>
    <row r="201" spans="1:4" ht="45" x14ac:dyDescent="0.25">
      <c r="A201" s="230">
        <v>25</v>
      </c>
      <c r="B201" s="232" t="s">
        <v>516</v>
      </c>
      <c r="C201" s="230" t="s">
        <v>488</v>
      </c>
      <c r="D201" s="210">
        <v>1</v>
      </c>
    </row>
    <row r="202" spans="1:4" ht="30" x14ac:dyDescent="0.25">
      <c r="A202" s="230">
        <v>26</v>
      </c>
      <c r="B202" s="232" t="s">
        <v>517</v>
      </c>
      <c r="C202" s="230" t="s">
        <v>488</v>
      </c>
      <c r="D202" s="210">
        <v>1</v>
      </c>
    </row>
    <row r="203" spans="1:4" ht="30" x14ac:dyDescent="0.25">
      <c r="A203" s="230">
        <v>27</v>
      </c>
      <c r="B203" s="232" t="s">
        <v>518</v>
      </c>
      <c r="C203" s="230" t="s">
        <v>488</v>
      </c>
      <c r="D203" s="210">
        <v>1</v>
      </c>
    </row>
    <row r="204" spans="1:4" ht="30" x14ac:dyDescent="0.25">
      <c r="A204" s="230">
        <v>28</v>
      </c>
      <c r="B204" s="232" t="s">
        <v>519</v>
      </c>
      <c r="C204" s="230" t="s">
        <v>488</v>
      </c>
      <c r="D204" s="210">
        <v>1</v>
      </c>
    </row>
    <row r="205" spans="1:4" ht="30" x14ac:dyDescent="0.25">
      <c r="A205" s="230">
        <v>29</v>
      </c>
      <c r="B205" s="232" t="s">
        <v>520</v>
      </c>
      <c r="C205" s="230" t="s">
        <v>488</v>
      </c>
      <c r="D205" s="210">
        <v>1</v>
      </c>
    </row>
    <row r="206" spans="1:4" ht="30" x14ac:dyDescent="0.25">
      <c r="A206" s="230">
        <v>30</v>
      </c>
      <c r="B206" s="232" t="s">
        <v>521</v>
      </c>
      <c r="C206" s="210" t="s">
        <v>268</v>
      </c>
      <c r="D206" s="210">
        <v>2</v>
      </c>
    </row>
    <row r="207" spans="1:4" x14ac:dyDescent="0.25">
      <c r="A207" s="267"/>
      <c r="B207" s="255" t="s">
        <v>522</v>
      </c>
      <c r="C207" s="267"/>
      <c r="D207" s="268"/>
    </row>
    <row r="208" spans="1:4" ht="30" x14ac:dyDescent="0.25">
      <c r="A208" s="257">
        <v>1</v>
      </c>
      <c r="B208" s="258" t="s">
        <v>523</v>
      </c>
      <c r="C208" s="259" t="s">
        <v>488</v>
      </c>
      <c r="D208" s="260">
        <v>1</v>
      </c>
    </row>
    <row r="209" spans="1:4" ht="45" x14ac:dyDescent="0.25">
      <c r="A209" s="230">
        <v>2</v>
      </c>
      <c r="B209" s="222" t="s">
        <v>652</v>
      </c>
      <c r="C209" s="230" t="s">
        <v>488</v>
      </c>
      <c r="D209" s="210">
        <v>1</v>
      </c>
    </row>
    <row r="210" spans="1:4" ht="30" x14ac:dyDescent="0.25">
      <c r="A210" s="230">
        <v>3</v>
      </c>
      <c r="B210" s="232" t="s">
        <v>524</v>
      </c>
      <c r="C210" s="237" t="s">
        <v>488</v>
      </c>
      <c r="D210" s="210">
        <v>1</v>
      </c>
    </row>
    <row r="211" spans="1:4" ht="45" x14ac:dyDescent="0.25">
      <c r="A211" s="230">
        <v>4</v>
      </c>
      <c r="B211" s="232" t="s">
        <v>525</v>
      </c>
      <c r="C211" s="230" t="s">
        <v>491</v>
      </c>
      <c r="D211" s="210">
        <v>1</v>
      </c>
    </row>
    <row r="212" spans="1:4" ht="30" x14ac:dyDescent="0.25">
      <c r="A212" s="257">
        <v>5</v>
      </c>
      <c r="B212" s="232" t="s">
        <v>526</v>
      </c>
      <c r="C212" s="230" t="s">
        <v>26</v>
      </c>
      <c r="D212" s="210">
        <v>24</v>
      </c>
    </row>
    <row r="213" spans="1:4" ht="30" x14ac:dyDescent="0.25">
      <c r="A213" s="230">
        <v>6</v>
      </c>
      <c r="B213" s="251" t="s">
        <v>527</v>
      </c>
      <c r="C213" s="257" t="s">
        <v>25</v>
      </c>
      <c r="D213" s="261">
        <v>1</v>
      </c>
    </row>
    <row r="214" spans="1:4" ht="30" x14ac:dyDescent="0.25">
      <c r="A214" s="230">
        <v>7</v>
      </c>
      <c r="B214" s="232" t="s">
        <v>528</v>
      </c>
      <c r="C214" s="230" t="s">
        <v>16</v>
      </c>
      <c r="D214" s="210">
        <v>1</v>
      </c>
    </row>
    <row r="215" spans="1:4" ht="30" x14ac:dyDescent="0.25">
      <c r="A215" s="230">
        <v>8</v>
      </c>
      <c r="B215" s="262" t="s">
        <v>529</v>
      </c>
      <c r="C215" s="230" t="s">
        <v>496</v>
      </c>
      <c r="D215" s="210">
        <v>2</v>
      </c>
    </row>
    <row r="216" spans="1:4" ht="30" x14ac:dyDescent="0.25">
      <c r="A216" s="257">
        <v>9</v>
      </c>
      <c r="B216" s="262" t="s">
        <v>530</v>
      </c>
      <c r="C216" s="230" t="s">
        <v>496</v>
      </c>
      <c r="D216" s="210">
        <v>6</v>
      </c>
    </row>
    <row r="217" spans="1:4" ht="30" x14ac:dyDescent="0.25">
      <c r="A217" s="230">
        <v>10</v>
      </c>
      <c r="B217" s="232" t="s">
        <v>531</v>
      </c>
      <c r="C217" s="257" t="s">
        <v>25</v>
      </c>
      <c r="D217" s="210">
        <v>1</v>
      </c>
    </row>
    <row r="218" spans="1:4" ht="30" x14ac:dyDescent="0.25">
      <c r="A218" s="230">
        <v>11</v>
      </c>
      <c r="B218" s="232" t="s">
        <v>532</v>
      </c>
      <c r="C218" s="230" t="s">
        <v>29</v>
      </c>
      <c r="D218" s="210">
        <v>6</v>
      </c>
    </row>
    <row r="219" spans="1:4" ht="30" x14ac:dyDescent="0.25">
      <c r="A219" s="230">
        <v>12</v>
      </c>
      <c r="B219" s="232" t="s">
        <v>533</v>
      </c>
      <c r="C219" s="230" t="s">
        <v>16</v>
      </c>
      <c r="D219" s="210">
        <v>1</v>
      </c>
    </row>
    <row r="220" spans="1:4" x14ac:dyDescent="0.25">
      <c r="A220" s="257">
        <v>13</v>
      </c>
      <c r="B220" s="232" t="s">
        <v>501</v>
      </c>
      <c r="C220" s="230" t="s">
        <v>502</v>
      </c>
      <c r="D220" s="210">
        <v>2</v>
      </c>
    </row>
    <row r="221" spans="1:4" ht="30" x14ac:dyDescent="0.25">
      <c r="A221" s="230">
        <v>14</v>
      </c>
      <c r="B221" s="232" t="s">
        <v>534</v>
      </c>
      <c r="C221" s="263" t="s">
        <v>504</v>
      </c>
      <c r="D221" s="210">
        <v>1</v>
      </c>
    </row>
    <row r="222" spans="1:4" ht="30" x14ac:dyDescent="0.25">
      <c r="A222" s="230">
        <v>15</v>
      </c>
      <c r="B222" s="232" t="s">
        <v>535</v>
      </c>
      <c r="C222" s="223" t="s">
        <v>504</v>
      </c>
      <c r="D222" s="210">
        <v>1</v>
      </c>
    </row>
    <row r="223" spans="1:4" ht="30" x14ac:dyDescent="0.25">
      <c r="A223" s="230">
        <v>16</v>
      </c>
      <c r="B223" s="232" t="s">
        <v>536</v>
      </c>
      <c r="C223" s="223" t="s">
        <v>453</v>
      </c>
      <c r="D223" s="210">
        <v>2</v>
      </c>
    </row>
    <row r="224" spans="1:4" x14ac:dyDescent="0.25">
      <c r="A224" s="257">
        <v>17</v>
      </c>
      <c r="B224" s="232" t="s">
        <v>506</v>
      </c>
      <c r="C224" s="223" t="s">
        <v>507</v>
      </c>
      <c r="D224" s="210">
        <v>16</v>
      </c>
    </row>
    <row r="225" spans="1:4" x14ac:dyDescent="0.25">
      <c r="A225" s="230">
        <v>18</v>
      </c>
      <c r="B225" s="232" t="s">
        <v>506</v>
      </c>
      <c r="C225" s="223" t="s">
        <v>507</v>
      </c>
      <c r="D225" s="210">
        <v>16</v>
      </c>
    </row>
    <row r="226" spans="1:4" ht="30" x14ac:dyDescent="0.25">
      <c r="A226" s="230">
        <v>19</v>
      </c>
      <c r="B226" s="232" t="s">
        <v>537</v>
      </c>
      <c r="C226" s="264" t="s">
        <v>453</v>
      </c>
      <c r="D226" s="210">
        <v>2</v>
      </c>
    </row>
    <row r="227" spans="1:4" ht="30" x14ac:dyDescent="0.25">
      <c r="A227" s="230">
        <v>20</v>
      </c>
      <c r="B227" s="232" t="s">
        <v>658</v>
      </c>
      <c r="C227" s="264" t="s">
        <v>509</v>
      </c>
      <c r="D227" s="210">
        <v>2</v>
      </c>
    </row>
    <row r="228" spans="1:4" x14ac:dyDescent="0.25">
      <c r="A228" s="257">
        <v>21</v>
      </c>
      <c r="B228" s="232" t="s">
        <v>538</v>
      </c>
      <c r="C228" s="230" t="s">
        <v>511</v>
      </c>
      <c r="D228" s="210">
        <v>1</v>
      </c>
    </row>
    <row r="229" spans="1:4" ht="30" x14ac:dyDescent="0.25">
      <c r="A229" s="230">
        <v>22</v>
      </c>
      <c r="B229" s="265" t="s">
        <v>539</v>
      </c>
      <c r="C229" s="211" t="s">
        <v>513</v>
      </c>
      <c r="D229" s="266">
        <v>5</v>
      </c>
    </row>
    <row r="230" spans="1:4" ht="30" x14ac:dyDescent="0.25">
      <c r="A230" s="230">
        <v>23</v>
      </c>
      <c r="B230" s="232" t="s">
        <v>540</v>
      </c>
      <c r="C230" s="230" t="s">
        <v>488</v>
      </c>
      <c r="D230" s="210">
        <v>1</v>
      </c>
    </row>
    <row r="231" spans="1:4" ht="60" x14ac:dyDescent="0.25">
      <c r="A231" s="230">
        <v>24</v>
      </c>
      <c r="B231" s="232" t="s">
        <v>541</v>
      </c>
      <c r="C231" s="230" t="s">
        <v>16</v>
      </c>
      <c r="D231" s="210">
        <v>1</v>
      </c>
    </row>
    <row r="232" spans="1:4" ht="45" x14ac:dyDescent="0.25">
      <c r="A232" s="257">
        <v>25</v>
      </c>
      <c r="B232" s="232" t="s">
        <v>542</v>
      </c>
      <c r="C232" s="230" t="s">
        <v>488</v>
      </c>
      <c r="D232" s="210">
        <v>1</v>
      </c>
    </row>
    <row r="233" spans="1:4" ht="30" x14ac:dyDescent="0.25">
      <c r="A233" s="230">
        <v>26</v>
      </c>
      <c r="B233" s="232" t="s">
        <v>543</v>
      </c>
      <c r="C233" s="230" t="s">
        <v>488</v>
      </c>
      <c r="D233" s="210">
        <v>1</v>
      </c>
    </row>
    <row r="234" spans="1:4" ht="30" x14ac:dyDescent="0.25">
      <c r="A234" s="230">
        <v>27</v>
      </c>
      <c r="B234" s="232" t="s">
        <v>544</v>
      </c>
      <c r="C234" s="230" t="s">
        <v>488</v>
      </c>
      <c r="D234" s="210">
        <v>1</v>
      </c>
    </row>
    <row r="235" spans="1:4" ht="30" x14ac:dyDescent="0.25">
      <c r="A235" s="230">
        <v>28</v>
      </c>
      <c r="B235" s="232" t="s">
        <v>545</v>
      </c>
      <c r="C235" s="230" t="s">
        <v>488</v>
      </c>
      <c r="D235" s="210">
        <v>1</v>
      </c>
    </row>
    <row r="236" spans="1:4" ht="30" x14ac:dyDescent="0.25">
      <c r="A236" s="257">
        <v>29</v>
      </c>
      <c r="B236" s="232" t="s">
        <v>546</v>
      </c>
      <c r="C236" s="230" t="s">
        <v>488</v>
      </c>
      <c r="D236" s="210">
        <v>1</v>
      </c>
    </row>
    <row r="237" spans="1:4" ht="30" x14ac:dyDescent="0.25">
      <c r="A237" s="230">
        <v>30</v>
      </c>
      <c r="B237" s="232" t="s">
        <v>521</v>
      </c>
      <c r="C237" s="210" t="s">
        <v>268</v>
      </c>
      <c r="D237" s="210">
        <v>2</v>
      </c>
    </row>
    <row r="238" spans="1:4" x14ac:dyDescent="0.25">
      <c r="A238" s="282">
        <v>3</v>
      </c>
      <c r="B238" s="280" t="s">
        <v>547</v>
      </c>
      <c r="C238" s="281"/>
      <c r="D238" s="281"/>
    </row>
    <row r="239" spans="1:4" x14ac:dyDescent="0.25">
      <c r="A239" s="269"/>
      <c r="B239" s="270" t="s">
        <v>548</v>
      </c>
      <c r="C239" s="239"/>
      <c r="D239" s="239"/>
    </row>
    <row r="240" spans="1:4" ht="30" x14ac:dyDescent="0.25">
      <c r="A240" s="271">
        <v>1</v>
      </c>
      <c r="B240" s="272" t="s">
        <v>549</v>
      </c>
      <c r="C240" s="201" t="s">
        <v>281</v>
      </c>
      <c r="D240" s="201">
        <v>4</v>
      </c>
    </row>
    <row r="241" spans="1:4" x14ac:dyDescent="0.25">
      <c r="A241" s="271">
        <v>2</v>
      </c>
      <c r="B241" s="272" t="s">
        <v>550</v>
      </c>
      <c r="C241" s="201" t="s">
        <v>551</v>
      </c>
      <c r="D241" s="201">
        <v>4</v>
      </c>
    </row>
    <row r="242" spans="1:4" x14ac:dyDescent="0.25">
      <c r="A242" s="271">
        <v>3</v>
      </c>
      <c r="B242" s="272" t="s">
        <v>552</v>
      </c>
      <c r="C242" s="201" t="s">
        <v>13</v>
      </c>
      <c r="D242" s="201">
        <v>8</v>
      </c>
    </row>
    <row r="243" spans="1:4" ht="30" x14ac:dyDescent="0.25">
      <c r="A243" s="271">
        <v>4</v>
      </c>
      <c r="B243" s="272" t="s">
        <v>553</v>
      </c>
      <c r="C243" s="201" t="s">
        <v>554</v>
      </c>
      <c r="D243" s="201">
        <v>4</v>
      </c>
    </row>
    <row r="244" spans="1:4" x14ac:dyDescent="0.25">
      <c r="A244" s="271">
        <v>5</v>
      </c>
      <c r="B244" s="272" t="s">
        <v>555</v>
      </c>
      <c r="C244" s="201" t="s">
        <v>556</v>
      </c>
      <c r="D244" s="201">
        <v>4</v>
      </c>
    </row>
    <row r="245" spans="1:4" ht="30" x14ac:dyDescent="0.25">
      <c r="A245" s="271">
        <v>6</v>
      </c>
      <c r="B245" s="272" t="s">
        <v>557</v>
      </c>
      <c r="C245" s="201" t="s">
        <v>558</v>
      </c>
      <c r="D245" s="201">
        <v>4</v>
      </c>
    </row>
    <row r="246" spans="1:4" ht="45" x14ac:dyDescent="0.25">
      <c r="A246" s="271">
        <v>7</v>
      </c>
      <c r="B246" s="272" t="s">
        <v>559</v>
      </c>
      <c r="C246" s="201" t="s">
        <v>15</v>
      </c>
      <c r="D246" s="201">
        <v>8</v>
      </c>
    </row>
    <row r="247" spans="1:4" ht="30" x14ac:dyDescent="0.25">
      <c r="A247" s="271">
        <v>8</v>
      </c>
      <c r="B247" s="272" t="s">
        <v>560</v>
      </c>
      <c r="C247" s="201" t="s">
        <v>491</v>
      </c>
      <c r="D247" s="201">
        <v>4</v>
      </c>
    </row>
    <row r="248" spans="1:4" ht="30" x14ac:dyDescent="0.25">
      <c r="A248" s="271">
        <v>9</v>
      </c>
      <c r="B248" s="272" t="s">
        <v>561</v>
      </c>
      <c r="C248" s="201" t="s">
        <v>562</v>
      </c>
      <c r="D248" s="201">
        <v>4</v>
      </c>
    </row>
    <row r="249" spans="1:4" x14ac:dyDescent="0.25">
      <c r="A249" s="271">
        <v>10</v>
      </c>
      <c r="B249" s="272" t="s">
        <v>563</v>
      </c>
      <c r="C249" s="201" t="s">
        <v>491</v>
      </c>
      <c r="D249" s="201">
        <v>4</v>
      </c>
    </row>
    <row r="250" spans="1:4" ht="30" x14ac:dyDescent="0.25">
      <c r="A250" s="271">
        <v>11</v>
      </c>
      <c r="B250" s="272" t="s">
        <v>564</v>
      </c>
      <c r="C250" s="201" t="s">
        <v>565</v>
      </c>
      <c r="D250" s="201">
        <v>4</v>
      </c>
    </row>
    <row r="251" spans="1:4" ht="30" x14ac:dyDescent="0.25">
      <c r="A251" s="271">
        <v>12</v>
      </c>
      <c r="B251" s="272" t="s">
        <v>566</v>
      </c>
      <c r="C251" s="201" t="s">
        <v>15</v>
      </c>
      <c r="D251" s="201">
        <v>8</v>
      </c>
    </row>
    <row r="252" spans="1:4" x14ac:dyDescent="0.25">
      <c r="A252" s="271">
        <v>13</v>
      </c>
      <c r="B252" s="272" t="s">
        <v>567</v>
      </c>
      <c r="C252" s="201" t="s">
        <v>558</v>
      </c>
      <c r="D252" s="201">
        <v>4</v>
      </c>
    </row>
    <row r="253" spans="1:4" ht="30" x14ac:dyDescent="0.25">
      <c r="A253" s="271">
        <v>14</v>
      </c>
      <c r="B253" s="272" t="s">
        <v>568</v>
      </c>
      <c r="C253" s="201" t="s">
        <v>569</v>
      </c>
      <c r="D253" s="201">
        <v>8</v>
      </c>
    </row>
    <row r="254" spans="1:4" ht="30" x14ac:dyDescent="0.25">
      <c r="A254" s="271">
        <v>15</v>
      </c>
      <c r="B254" s="272" t="s">
        <v>570</v>
      </c>
      <c r="C254" s="201" t="s">
        <v>565</v>
      </c>
      <c r="D254" s="201">
        <v>4</v>
      </c>
    </row>
    <row r="255" spans="1:4" x14ac:dyDescent="0.25">
      <c r="A255" s="271">
        <v>16</v>
      </c>
      <c r="B255" s="272" t="s">
        <v>571</v>
      </c>
      <c r="C255" s="201" t="s">
        <v>565</v>
      </c>
      <c r="D255" s="201">
        <v>4</v>
      </c>
    </row>
    <row r="256" spans="1:4" x14ac:dyDescent="0.25">
      <c r="A256" s="271">
        <v>17</v>
      </c>
      <c r="B256" s="272" t="s">
        <v>572</v>
      </c>
      <c r="C256" s="201" t="s">
        <v>573</v>
      </c>
      <c r="D256" s="201">
        <v>4</v>
      </c>
    </row>
    <row r="257" spans="1:4" ht="45" x14ac:dyDescent="0.25">
      <c r="A257" s="271">
        <v>18</v>
      </c>
      <c r="B257" s="272" t="s">
        <v>574</v>
      </c>
      <c r="C257" s="201" t="s">
        <v>575</v>
      </c>
      <c r="D257" s="201">
        <v>4</v>
      </c>
    </row>
    <row r="258" spans="1:4" x14ac:dyDescent="0.25">
      <c r="A258" s="271">
        <v>19</v>
      </c>
      <c r="B258" s="272" t="s">
        <v>576</v>
      </c>
      <c r="C258" s="201" t="s">
        <v>565</v>
      </c>
      <c r="D258" s="201">
        <v>4</v>
      </c>
    </row>
    <row r="259" spans="1:4" ht="30" x14ac:dyDescent="0.25">
      <c r="A259" s="271">
        <v>20</v>
      </c>
      <c r="B259" s="272" t="s">
        <v>577</v>
      </c>
      <c r="C259" s="201" t="s">
        <v>15</v>
      </c>
      <c r="D259" s="201">
        <v>8</v>
      </c>
    </row>
    <row r="260" spans="1:4" ht="30" x14ac:dyDescent="0.25">
      <c r="A260" s="271">
        <v>21</v>
      </c>
      <c r="B260" s="272" t="s">
        <v>578</v>
      </c>
      <c r="C260" s="201" t="s">
        <v>579</v>
      </c>
      <c r="D260" s="201">
        <v>4</v>
      </c>
    </row>
    <row r="261" spans="1:4" ht="30" x14ac:dyDescent="0.25">
      <c r="A261" s="271">
        <v>22</v>
      </c>
      <c r="B261" s="272" t="s">
        <v>580</v>
      </c>
      <c r="C261" s="201" t="s">
        <v>579</v>
      </c>
      <c r="D261" s="201">
        <v>4</v>
      </c>
    </row>
    <row r="262" spans="1:4" ht="30" x14ac:dyDescent="0.25">
      <c r="A262" s="271">
        <v>23</v>
      </c>
      <c r="B262" s="272" t="s">
        <v>581</v>
      </c>
      <c r="C262" s="201" t="s">
        <v>575</v>
      </c>
      <c r="D262" s="201">
        <v>4</v>
      </c>
    </row>
    <row r="263" spans="1:4" ht="30" x14ac:dyDescent="0.25">
      <c r="A263" s="271">
        <v>24</v>
      </c>
      <c r="B263" s="272" t="s">
        <v>582</v>
      </c>
      <c r="C263" s="201" t="s">
        <v>583</v>
      </c>
      <c r="D263" s="201">
        <v>4</v>
      </c>
    </row>
    <row r="264" spans="1:4" ht="30" x14ac:dyDescent="0.25">
      <c r="A264" s="271">
        <v>25</v>
      </c>
      <c r="B264" s="272" t="s">
        <v>584</v>
      </c>
      <c r="C264" s="201" t="s">
        <v>281</v>
      </c>
      <c r="D264" s="201">
        <v>4</v>
      </c>
    </row>
    <row r="265" spans="1:4" ht="30" x14ac:dyDescent="0.25">
      <c r="A265" s="271">
        <v>26</v>
      </c>
      <c r="B265" s="272" t="s">
        <v>585</v>
      </c>
      <c r="C265" s="201" t="s">
        <v>586</v>
      </c>
      <c r="D265" s="201">
        <v>4</v>
      </c>
    </row>
    <row r="266" spans="1:4" x14ac:dyDescent="0.25">
      <c r="A266" s="271">
        <v>27</v>
      </c>
      <c r="B266" s="272" t="s">
        <v>587</v>
      </c>
      <c r="C266" s="201" t="s">
        <v>588</v>
      </c>
      <c r="D266" s="201">
        <v>8</v>
      </c>
    </row>
    <row r="267" spans="1:4" x14ac:dyDescent="0.25">
      <c r="A267" s="271">
        <v>28</v>
      </c>
      <c r="B267" s="272" t="s">
        <v>589</v>
      </c>
      <c r="C267" s="201" t="s">
        <v>590</v>
      </c>
      <c r="D267" s="201">
        <v>4</v>
      </c>
    </row>
    <row r="268" spans="1:4" ht="30" x14ac:dyDescent="0.25">
      <c r="A268" s="271">
        <v>29</v>
      </c>
      <c r="B268" s="272" t="s">
        <v>591</v>
      </c>
      <c r="C268" s="201" t="s">
        <v>441</v>
      </c>
      <c r="D268" s="201">
        <v>4</v>
      </c>
    </row>
    <row r="269" spans="1:4" ht="30" x14ac:dyDescent="0.25">
      <c r="A269" s="271">
        <v>30</v>
      </c>
      <c r="B269" s="272" t="s">
        <v>592</v>
      </c>
      <c r="C269" s="271" t="s">
        <v>579</v>
      </c>
      <c r="D269" s="201">
        <v>4</v>
      </c>
    </row>
    <row r="270" spans="1:4" ht="45" x14ac:dyDescent="0.25">
      <c r="A270" s="271">
        <v>31</v>
      </c>
      <c r="B270" s="272" t="s">
        <v>593</v>
      </c>
      <c r="C270" s="271"/>
      <c r="D270" s="201"/>
    </row>
    <row r="271" spans="1:4" x14ac:dyDescent="0.25">
      <c r="A271" s="271"/>
      <c r="B271" s="272" t="s">
        <v>594</v>
      </c>
      <c r="C271" s="201" t="s">
        <v>595</v>
      </c>
      <c r="D271" s="201">
        <v>36</v>
      </c>
    </row>
    <row r="272" spans="1:4" x14ac:dyDescent="0.25">
      <c r="A272" s="271"/>
      <c r="B272" s="272" t="s">
        <v>596</v>
      </c>
      <c r="C272" s="201" t="s">
        <v>595</v>
      </c>
      <c r="D272" s="201">
        <v>36</v>
      </c>
    </row>
    <row r="273" spans="1:4" x14ac:dyDescent="0.25">
      <c r="A273" s="271"/>
      <c r="B273" s="272" t="s">
        <v>597</v>
      </c>
      <c r="C273" s="201" t="s">
        <v>595</v>
      </c>
      <c r="D273" s="201">
        <v>360</v>
      </c>
    </row>
    <row r="274" spans="1:4" x14ac:dyDescent="0.25">
      <c r="A274" s="271"/>
      <c r="B274" s="272" t="s">
        <v>598</v>
      </c>
      <c r="C274" s="201" t="s">
        <v>595</v>
      </c>
      <c r="D274" s="201">
        <v>200</v>
      </c>
    </row>
    <row r="275" spans="1:4" x14ac:dyDescent="0.25">
      <c r="A275" s="271">
        <v>32</v>
      </c>
      <c r="B275" s="272" t="s">
        <v>599</v>
      </c>
      <c r="C275" s="201" t="s">
        <v>281</v>
      </c>
      <c r="D275" s="201">
        <v>4</v>
      </c>
    </row>
    <row r="276" spans="1:4" ht="30" x14ac:dyDescent="0.25">
      <c r="A276" s="271">
        <v>33</v>
      </c>
      <c r="B276" s="272" t="s">
        <v>600</v>
      </c>
      <c r="C276" s="201" t="s">
        <v>271</v>
      </c>
      <c r="D276" s="201">
        <v>72</v>
      </c>
    </row>
    <row r="277" spans="1:4" ht="30" x14ac:dyDescent="0.25">
      <c r="A277" s="230"/>
      <c r="B277" s="273" t="s">
        <v>601</v>
      </c>
      <c r="C277" s="239"/>
      <c r="D277" s="239"/>
    </row>
    <row r="278" spans="1:4" ht="30" x14ac:dyDescent="0.25">
      <c r="A278" s="200">
        <v>1</v>
      </c>
      <c r="B278" s="274" t="s">
        <v>602</v>
      </c>
      <c r="C278" s="201" t="s">
        <v>488</v>
      </c>
      <c r="D278" s="202">
        <v>4</v>
      </c>
    </row>
    <row r="279" spans="1:4" ht="30" x14ac:dyDescent="0.25">
      <c r="A279" s="200">
        <v>2</v>
      </c>
      <c r="B279" s="222" t="s">
        <v>657</v>
      </c>
      <c r="C279" s="201" t="s">
        <v>603</v>
      </c>
      <c r="D279" s="202">
        <v>4</v>
      </c>
    </row>
    <row r="280" spans="1:4" ht="30" x14ac:dyDescent="0.25">
      <c r="A280" s="200">
        <v>3</v>
      </c>
      <c r="B280" s="232" t="s">
        <v>604</v>
      </c>
      <c r="C280" s="201" t="s">
        <v>488</v>
      </c>
      <c r="D280" s="202">
        <v>4</v>
      </c>
    </row>
    <row r="281" spans="1:4" ht="30" x14ac:dyDescent="0.25">
      <c r="A281" s="200">
        <v>4</v>
      </c>
      <c r="B281" s="251" t="s">
        <v>605</v>
      </c>
      <c r="C281" s="201" t="s">
        <v>25</v>
      </c>
      <c r="D281" s="203">
        <v>4</v>
      </c>
    </row>
    <row r="282" spans="1:4" ht="30" x14ac:dyDescent="0.25">
      <c r="A282" s="200">
        <v>5</v>
      </c>
      <c r="B282" s="232" t="s">
        <v>606</v>
      </c>
      <c r="C282" s="230" t="s">
        <v>29</v>
      </c>
      <c r="D282" s="210">
        <v>24</v>
      </c>
    </row>
    <row r="283" spans="1:4" ht="30" x14ac:dyDescent="0.25">
      <c r="A283" s="200">
        <v>6</v>
      </c>
      <c r="B283" s="232" t="s">
        <v>607</v>
      </c>
      <c r="C283" s="204" t="s">
        <v>16</v>
      </c>
      <c r="D283" s="205">
        <v>4</v>
      </c>
    </row>
    <row r="284" spans="1:4" ht="30" x14ac:dyDescent="0.25">
      <c r="A284" s="200">
        <v>7</v>
      </c>
      <c r="B284" s="206" t="s">
        <v>608</v>
      </c>
      <c r="C284" s="201" t="s">
        <v>609</v>
      </c>
      <c r="D284" s="202">
        <v>4</v>
      </c>
    </row>
    <row r="285" spans="1:4" ht="30" x14ac:dyDescent="0.25">
      <c r="A285" s="200">
        <v>8</v>
      </c>
      <c r="B285" s="207" t="s">
        <v>610</v>
      </c>
      <c r="C285" s="204" t="s">
        <v>491</v>
      </c>
      <c r="D285" s="208">
        <v>4</v>
      </c>
    </row>
    <row r="286" spans="1:4" ht="30" x14ac:dyDescent="0.25">
      <c r="A286" s="200">
        <v>9</v>
      </c>
      <c r="B286" s="232" t="s">
        <v>611</v>
      </c>
      <c r="C286" s="201" t="s">
        <v>612</v>
      </c>
      <c r="D286" s="202">
        <v>4</v>
      </c>
    </row>
    <row r="287" spans="1:4" ht="30" x14ac:dyDescent="0.25">
      <c r="A287" s="209">
        <v>10</v>
      </c>
      <c r="B287" s="206" t="s">
        <v>613</v>
      </c>
      <c r="C287" s="201" t="s">
        <v>614</v>
      </c>
      <c r="D287" s="210">
        <v>24</v>
      </c>
    </row>
    <row r="288" spans="1:4" ht="90" x14ac:dyDescent="0.25">
      <c r="A288" s="211">
        <v>11</v>
      </c>
      <c r="B288" s="212" t="s">
        <v>615</v>
      </c>
      <c r="C288" s="213" t="s">
        <v>616</v>
      </c>
      <c r="D288" s="214">
        <v>4</v>
      </c>
    </row>
    <row r="289" spans="1:4" ht="30" x14ac:dyDescent="0.25">
      <c r="A289" s="200">
        <v>12</v>
      </c>
      <c r="B289" s="215" t="s">
        <v>617</v>
      </c>
      <c r="C289" s="216" t="s">
        <v>618</v>
      </c>
      <c r="D289" s="217">
        <v>4</v>
      </c>
    </row>
    <row r="290" spans="1:4" ht="90" x14ac:dyDescent="0.25">
      <c r="A290" s="200">
        <v>13</v>
      </c>
      <c r="B290" s="215" t="s">
        <v>619</v>
      </c>
      <c r="C290" s="200" t="s">
        <v>620</v>
      </c>
      <c r="D290" s="217">
        <v>4</v>
      </c>
    </row>
    <row r="291" spans="1:4" ht="45" x14ac:dyDescent="0.25">
      <c r="A291" s="200">
        <v>14</v>
      </c>
      <c r="B291" s="218" t="s">
        <v>621</v>
      </c>
      <c r="C291" s="200" t="s">
        <v>620</v>
      </c>
      <c r="D291" s="217">
        <v>4</v>
      </c>
    </row>
    <row r="292" spans="1:4" ht="30" x14ac:dyDescent="0.25">
      <c r="A292" s="200">
        <v>15</v>
      </c>
      <c r="B292" s="218" t="s">
        <v>622</v>
      </c>
      <c r="C292" s="200" t="s">
        <v>620</v>
      </c>
      <c r="D292" s="217">
        <v>4</v>
      </c>
    </row>
    <row r="293" spans="1:4" ht="30" x14ac:dyDescent="0.25">
      <c r="A293" s="200">
        <v>16</v>
      </c>
      <c r="B293" s="215" t="s">
        <v>623</v>
      </c>
      <c r="C293" s="200" t="s">
        <v>14</v>
      </c>
      <c r="D293" s="217">
        <v>4</v>
      </c>
    </row>
    <row r="294" spans="1:4" ht="30" x14ac:dyDescent="0.25">
      <c r="A294" s="200">
        <v>17</v>
      </c>
      <c r="B294" s="218" t="s">
        <v>624</v>
      </c>
      <c r="C294" s="200" t="s">
        <v>14</v>
      </c>
      <c r="D294" s="217">
        <v>4</v>
      </c>
    </row>
    <row r="295" spans="1:4" ht="45" x14ac:dyDescent="0.25">
      <c r="A295" s="219">
        <v>18</v>
      </c>
      <c r="B295" s="220" t="s">
        <v>625</v>
      </c>
      <c r="C295" s="219" t="s">
        <v>626</v>
      </c>
      <c r="D295" s="221">
        <v>4</v>
      </c>
    </row>
    <row r="296" spans="1:4" ht="30" x14ac:dyDescent="0.25">
      <c r="A296" s="200">
        <v>19</v>
      </c>
      <c r="B296" s="218" t="s">
        <v>627</v>
      </c>
      <c r="C296" s="200" t="s">
        <v>603</v>
      </c>
      <c r="D296" s="217">
        <v>4</v>
      </c>
    </row>
    <row r="297" spans="1:4" ht="30" x14ac:dyDescent="0.25">
      <c r="A297" s="200">
        <v>20</v>
      </c>
      <c r="B297" s="218" t="s">
        <v>628</v>
      </c>
      <c r="C297" s="200" t="s">
        <v>488</v>
      </c>
      <c r="D297" s="217">
        <v>4</v>
      </c>
    </row>
    <row r="298" spans="1:4" ht="45" x14ac:dyDescent="0.25">
      <c r="A298" s="219">
        <v>21</v>
      </c>
      <c r="B298" s="218" t="s">
        <v>629</v>
      </c>
      <c r="C298" s="200" t="s">
        <v>603</v>
      </c>
      <c r="D298" s="217">
        <v>4</v>
      </c>
    </row>
    <row r="299" spans="1:4" ht="30" x14ac:dyDescent="0.25">
      <c r="A299" s="201">
        <v>22</v>
      </c>
      <c r="B299" s="206" t="s">
        <v>630</v>
      </c>
      <c r="C299" s="201" t="s">
        <v>488</v>
      </c>
      <c r="D299" s="202">
        <v>4</v>
      </c>
    </row>
    <row r="300" spans="1:4" ht="30" x14ac:dyDescent="0.25">
      <c r="A300" s="201">
        <v>23</v>
      </c>
      <c r="B300" s="206" t="s">
        <v>631</v>
      </c>
      <c r="C300" s="201" t="s">
        <v>488</v>
      </c>
      <c r="D300" s="202">
        <v>4</v>
      </c>
    </row>
    <row r="301" spans="1:4" ht="30" x14ac:dyDescent="0.25">
      <c r="A301" s="230">
        <v>24</v>
      </c>
      <c r="B301" s="222" t="s">
        <v>632</v>
      </c>
      <c r="C301" s="230" t="s">
        <v>633</v>
      </c>
      <c r="D301" s="210">
        <v>24</v>
      </c>
    </row>
    <row r="302" spans="1:4" x14ac:dyDescent="0.25">
      <c r="A302" s="223">
        <v>1</v>
      </c>
      <c r="B302" s="223">
        <v>2</v>
      </c>
      <c r="C302" s="223">
        <v>3</v>
      </c>
      <c r="D302" s="223">
        <v>4</v>
      </c>
    </row>
    <row r="303" spans="1:4" x14ac:dyDescent="0.25">
      <c r="A303" s="287" t="s">
        <v>634</v>
      </c>
      <c r="B303" s="288"/>
      <c r="C303" s="288"/>
      <c r="D303" s="289"/>
    </row>
    <row r="304" spans="1:4" x14ac:dyDescent="0.25">
      <c r="A304" s="283">
        <v>6</v>
      </c>
      <c r="B304" s="275" t="s">
        <v>257</v>
      </c>
      <c r="C304" s="223"/>
      <c r="D304" s="223"/>
    </row>
    <row r="305" spans="1:4" ht="30" x14ac:dyDescent="0.25">
      <c r="A305" s="223">
        <v>1</v>
      </c>
      <c r="B305" s="222" t="s">
        <v>258</v>
      </c>
      <c r="C305" s="223" t="s">
        <v>259</v>
      </c>
      <c r="D305" s="223">
        <v>1</v>
      </c>
    </row>
    <row r="306" spans="1:4" ht="30" x14ac:dyDescent="0.25">
      <c r="A306" s="223">
        <v>2</v>
      </c>
      <c r="B306" s="222" t="s">
        <v>260</v>
      </c>
      <c r="C306" s="223" t="s">
        <v>259</v>
      </c>
      <c r="D306" s="223">
        <v>1</v>
      </c>
    </row>
    <row r="307" spans="1:4" ht="30" x14ac:dyDescent="0.25">
      <c r="A307" s="223">
        <v>3</v>
      </c>
      <c r="B307" s="222" t="s">
        <v>261</v>
      </c>
      <c r="C307" s="223" t="s">
        <v>262</v>
      </c>
      <c r="D307" s="223">
        <v>1</v>
      </c>
    </row>
    <row r="308" spans="1:4" ht="30" x14ac:dyDescent="0.25">
      <c r="A308" s="223">
        <v>4</v>
      </c>
      <c r="B308" s="222" t="s">
        <v>263</v>
      </c>
      <c r="C308" s="223" t="s">
        <v>262</v>
      </c>
      <c r="D308" s="223">
        <v>1</v>
      </c>
    </row>
    <row r="309" spans="1:4" ht="30" x14ac:dyDescent="0.25">
      <c r="A309" s="223">
        <v>5</v>
      </c>
      <c r="B309" s="222" t="s">
        <v>264</v>
      </c>
      <c r="C309" s="223" t="s">
        <v>262</v>
      </c>
      <c r="D309" s="223">
        <v>1</v>
      </c>
    </row>
    <row r="310" spans="1:4" ht="45" x14ac:dyDescent="0.25">
      <c r="A310" s="223">
        <v>6</v>
      </c>
      <c r="B310" s="222" t="s">
        <v>265</v>
      </c>
      <c r="C310" s="223" t="s">
        <v>262</v>
      </c>
      <c r="D310" s="223">
        <v>2</v>
      </c>
    </row>
    <row r="311" spans="1:4" ht="30" x14ac:dyDescent="0.25">
      <c r="A311" s="223">
        <v>7</v>
      </c>
      <c r="B311" s="222" t="s">
        <v>266</v>
      </c>
      <c r="C311" s="223" t="s">
        <v>262</v>
      </c>
      <c r="D311" s="223">
        <v>2</v>
      </c>
    </row>
    <row r="312" spans="1:4" x14ac:dyDescent="0.25">
      <c r="A312" s="223">
        <v>8</v>
      </c>
      <c r="B312" s="222" t="s">
        <v>267</v>
      </c>
      <c r="C312" s="223" t="s">
        <v>268</v>
      </c>
      <c r="D312" s="223">
        <v>2</v>
      </c>
    </row>
    <row r="313" spans="1:4" x14ac:dyDescent="0.25">
      <c r="A313" s="223">
        <v>9</v>
      </c>
      <c r="B313" s="222" t="s">
        <v>269</v>
      </c>
      <c r="C313" s="223" t="s">
        <v>268</v>
      </c>
      <c r="D313" s="223">
        <v>5</v>
      </c>
    </row>
    <row r="314" spans="1:4" ht="30" x14ac:dyDescent="0.25">
      <c r="A314" s="223">
        <v>10</v>
      </c>
      <c r="B314" s="222" t="s">
        <v>270</v>
      </c>
      <c r="C314" s="223" t="s">
        <v>271</v>
      </c>
      <c r="D314" s="223">
        <v>136</v>
      </c>
    </row>
    <row r="315" spans="1:4" x14ac:dyDescent="0.25">
      <c r="A315" s="223">
        <v>11</v>
      </c>
      <c r="B315" s="222" t="s">
        <v>272</v>
      </c>
      <c r="C315" s="223" t="s">
        <v>273</v>
      </c>
      <c r="D315" s="223">
        <v>1</v>
      </c>
    </row>
    <row r="316" spans="1:4" x14ac:dyDescent="0.25">
      <c r="A316" s="223">
        <v>12</v>
      </c>
      <c r="B316" s="222" t="s">
        <v>274</v>
      </c>
      <c r="C316" s="223" t="s">
        <v>273</v>
      </c>
      <c r="D316" s="223">
        <v>1</v>
      </c>
    </row>
    <row r="317" spans="1:4" ht="45" x14ac:dyDescent="0.25">
      <c r="A317" s="223">
        <v>13</v>
      </c>
      <c r="B317" s="222" t="s">
        <v>275</v>
      </c>
      <c r="C317" s="223" t="s">
        <v>273</v>
      </c>
      <c r="D317" s="223">
        <v>4</v>
      </c>
    </row>
    <row r="318" spans="1:4" ht="30" x14ac:dyDescent="0.25">
      <c r="A318" s="223">
        <v>14</v>
      </c>
      <c r="B318" s="222" t="s">
        <v>276</v>
      </c>
      <c r="C318" s="223" t="s">
        <v>268</v>
      </c>
      <c r="D318" s="223">
        <v>2</v>
      </c>
    </row>
    <row r="319" spans="1:4" ht="30" x14ac:dyDescent="0.25">
      <c r="A319" s="223">
        <v>15</v>
      </c>
      <c r="B319" s="222" t="s">
        <v>659</v>
      </c>
      <c r="C319" s="223" t="s">
        <v>273</v>
      </c>
      <c r="D319" s="223">
        <v>2</v>
      </c>
    </row>
    <row r="320" spans="1:4" ht="45" x14ac:dyDescent="0.25">
      <c r="A320" s="223">
        <v>16</v>
      </c>
      <c r="B320" s="222" t="s">
        <v>277</v>
      </c>
      <c r="C320" s="223" t="s">
        <v>278</v>
      </c>
      <c r="D320" s="223">
        <v>3</v>
      </c>
    </row>
    <row r="321" spans="1:4" ht="45" x14ac:dyDescent="0.25">
      <c r="A321" s="223">
        <v>17</v>
      </c>
      <c r="B321" s="222" t="s">
        <v>279</v>
      </c>
      <c r="C321" s="223" t="s">
        <v>278</v>
      </c>
      <c r="D321" s="223">
        <v>4</v>
      </c>
    </row>
    <row r="322" spans="1:4" x14ac:dyDescent="0.25">
      <c r="A322" s="223">
        <v>18</v>
      </c>
      <c r="B322" s="222" t="s">
        <v>280</v>
      </c>
      <c r="C322" s="223" t="s">
        <v>281</v>
      </c>
      <c r="D322" s="223">
        <v>1</v>
      </c>
    </row>
    <row r="323" spans="1:4" ht="30" x14ac:dyDescent="0.25">
      <c r="A323" s="223">
        <v>19</v>
      </c>
      <c r="B323" s="222" t="s">
        <v>282</v>
      </c>
      <c r="C323" s="223" t="s">
        <v>283</v>
      </c>
      <c r="D323" s="223">
        <v>3</v>
      </c>
    </row>
    <row r="324" spans="1:4" ht="30" x14ac:dyDescent="0.25">
      <c r="A324" s="223">
        <v>20</v>
      </c>
      <c r="B324" s="222" t="s">
        <v>284</v>
      </c>
      <c r="C324" s="223" t="s">
        <v>285</v>
      </c>
      <c r="D324" s="223">
        <v>4</v>
      </c>
    </row>
    <row r="325" spans="1:4" ht="30" x14ac:dyDescent="0.25">
      <c r="A325" s="223">
        <v>21</v>
      </c>
      <c r="B325" s="222" t="s">
        <v>286</v>
      </c>
      <c r="C325" s="223" t="s">
        <v>283</v>
      </c>
      <c r="D325" s="223">
        <v>1</v>
      </c>
    </row>
    <row r="326" spans="1:4" ht="30" x14ac:dyDescent="0.25">
      <c r="A326" s="223">
        <v>22</v>
      </c>
      <c r="B326" s="222" t="s">
        <v>287</v>
      </c>
      <c r="C326" s="223" t="s">
        <v>288</v>
      </c>
      <c r="D326" s="223">
        <v>1</v>
      </c>
    </row>
    <row r="327" spans="1:4" ht="45" x14ac:dyDescent="0.25">
      <c r="A327" s="223">
        <v>23</v>
      </c>
      <c r="B327" s="222" t="s">
        <v>289</v>
      </c>
      <c r="C327" s="223" t="s">
        <v>290</v>
      </c>
      <c r="D327" s="223">
        <v>1</v>
      </c>
    </row>
    <row r="328" spans="1:4" ht="45" x14ac:dyDescent="0.25">
      <c r="A328" s="223">
        <v>24</v>
      </c>
      <c r="B328" s="222" t="s">
        <v>291</v>
      </c>
      <c r="C328" s="223" t="s">
        <v>292</v>
      </c>
      <c r="D328" s="223">
        <v>4</v>
      </c>
    </row>
    <row r="329" spans="1:4" ht="60" x14ac:dyDescent="0.25">
      <c r="A329" s="223">
        <v>25</v>
      </c>
      <c r="B329" s="222" t="s">
        <v>293</v>
      </c>
      <c r="C329" s="223" t="s">
        <v>292</v>
      </c>
      <c r="D329" s="223">
        <v>6</v>
      </c>
    </row>
    <row r="330" spans="1:4" ht="30" x14ac:dyDescent="0.25">
      <c r="A330" s="223">
        <v>26</v>
      </c>
      <c r="B330" s="222" t="s">
        <v>294</v>
      </c>
      <c r="C330" s="223" t="s">
        <v>288</v>
      </c>
      <c r="D330" s="223">
        <v>2</v>
      </c>
    </row>
    <row r="331" spans="1:4" ht="30" x14ac:dyDescent="0.25">
      <c r="A331" s="223">
        <v>27</v>
      </c>
      <c r="B331" s="222" t="s">
        <v>295</v>
      </c>
      <c r="C331" s="223" t="s">
        <v>296</v>
      </c>
      <c r="D331" s="223">
        <v>4</v>
      </c>
    </row>
    <row r="332" spans="1:4" ht="30" x14ac:dyDescent="0.25">
      <c r="A332" s="223">
        <v>28</v>
      </c>
      <c r="B332" s="222" t="s">
        <v>297</v>
      </c>
      <c r="C332" s="223" t="s">
        <v>296</v>
      </c>
      <c r="D332" s="223">
        <v>1</v>
      </c>
    </row>
    <row r="333" spans="1:4" ht="30" x14ac:dyDescent="0.25">
      <c r="A333" s="223">
        <v>29</v>
      </c>
      <c r="B333" s="222" t="s">
        <v>298</v>
      </c>
      <c r="C333" s="223" t="s">
        <v>290</v>
      </c>
      <c r="D333" s="223">
        <v>1</v>
      </c>
    </row>
    <row r="334" spans="1:4" ht="45" x14ac:dyDescent="0.25">
      <c r="A334" s="223">
        <v>30</v>
      </c>
      <c r="B334" s="222" t="s">
        <v>299</v>
      </c>
      <c r="C334" s="223" t="s">
        <v>300</v>
      </c>
      <c r="D334" s="223">
        <v>1</v>
      </c>
    </row>
    <row r="335" spans="1:4" x14ac:dyDescent="0.25">
      <c r="A335" s="223">
        <v>31</v>
      </c>
      <c r="B335" s="222" t="s">
        <v>301</v>
      </c>
      <c r="C335" s="223" t="s">
        <v>302</v>
      </c>
      <c r="D335" s="223">
        <v>1</v>
      </c>
    </row>
    <row r="336" spans="1:4" x14ac:dyDescent="0.25">
      <c r="A336" s="223">
        <v>32</v>
      </c>
      <c r="B336" s="222" t="s">
        <v>303</v>
      </c>
      <c r="C336" s="223" t="s">
        <v>302</v>
      </c>
      <c r="D336" s="223">
        <v>1</v>
      </c>
    </row>
    <row r="337" spans="1:4" x14ac:dyDescent="0.25">
      <c r="A337" s="223">
        <v>33</v>
      </c>
      <c r="B337" s="222" t="s">
        <v>304</v>
      </c>
      <c r="C337" s="223" t="s">
        <v>273</v>
      </c>
      <c r="D337" s="223">
        <v>1</v>
      </c>
    </row>
    <row r="338" spans="1:4" x14ac:dyDescent="0.25">
      <c r="A338" s="223">
        <v>34</v>
      </c>
      <c r="B338" s="222" t="s">
        <v>305</v>
      </c>
      <c r="C338" s="223" t="s">
        <v>306</v>
      </c>
      <c r="D338" s="223">
        <v>1</v>
      </c>
    </row>
    <row r="339" spans="1:4" x14ac:dyDescent="0.25">
      <c r="A339" s="223">
        <v>35</v>
      </c>
      <c r="B339" s="222" t="s">
        <v>307</v>
      </c>
      <c r="C339" s="223" t="s">
        <v>273</v>
      </c>
      <c r="D339" s="223">
        <v>12</v>
      </c>
    </row>
    <row r="340" spans="1:4" ht="30" x14ac:dyDescent="0.25">
      <c r="A340" s="223">
        <v>36</v>
      </c>
      <c r="B340" s="222" t="s">
        <v>308</v>
      </c>
      <c r="C340" s="223" t="s">
        <v>268</v>
      </c>
      <c r="D340" s="223">
        <v>2</v>
      </c>
    </row>
    <row r="341" spans="1:4" ht="45" x14ac:dyDescent="0.25">
      <c r="A341" s="223">
        <v>37</v>
      </c>
      <c r="B341" s="222" t="s">
        <v>309</v>
      </c>
      <c r="C341" s="223" t="s">
        <v>296</v>
      </c>
      <c r="D341" s="223">
        <v>1</v>
      </c>
    </row>
    <row r="342" spans="1:4" ht="30" x14ac:dyDescent="0.25">
      <c r="A342" s="223">
        <v>38</v>
      </c>
      <c r="B342" s="222" t="s">
        <v>310</v>
      </c>
      <c r="C342" s="223" t="s">
        <v>296</v>
      </c>
      <c r="D342" s="223">
        <v>1</v>
      </c>
    </row>
    <row r="343" spans="1:4" ht="30" x14ac:dyDescent="0.25">
      <c r="A343" s="223">
        <v>39</v>
      </c>
      <c r="B343" s="222" t="s">
        <v>311</v>
      </c>
      <c r="C343" s="223" t="s">
        <v>296</v>
      </c>
      <c r="D343" s="223">
        <v>1</v>
      </c>
    </row>
    <row r="344" spans="1:4" ht="30" x14ac:dyDescent="0.25">
      <c r="A344" s="223">
        <v>40</v>
      </c>
      <c r="B344" s="222" t="s">
        <v>312</v>
      </c>
      <c r="C344" s="223" t="s">
        <v>296</v>
      </c>
      <c r="D344" s="223">
        <v>1</v>
      </c>
    </row>
    <row r="345" spans="1:4" ht="30" x14ac:dyDescent="0.25">
      <c r="A345" s="223">
        <v>41</v>
      </c>
      <c r="B345" s="222" t="s">
        <v>313</v>
      </c>
      <c r="C345" s="223" t="s">
        <v>290</v>
      </c>
      <c r="D345" s="223">
        <v>1</v>
      </c>
    </row>
    <row r="346" spans="1:4" ht="30" x14ac:dyDescent="0.25">
      <c r="A346" s="223">
        <v>42</v>
      </c>
      <c r="B346" s="222" t="s">
        <v>314</v>
      </c>
      <c r="C346" s="223" t="s">
        <v>315</v>
      </c>
      <c r="D346" s="223">
        <v>3</v>
      </c>
    </row>
    <row r="347" spans="1:4" x14ac:dyDescent="0.25">
      <c r="A347" s="223">
        <v>43</v>
      </c>
      <c r="B347" s="222" t="s">
        <v>316</v>
      </c>
      <c r="C347" s="223" t="s">
        <v>290</v>
      </c>
      <c r="D347" s="223">
        <v>1</v>
      </c>
    </row>
    <row r="348" spans="1:4" ht="30" x14ac:dyDescent="0.25">
      <c r="A348" s="223">
        <v>44</v>
      </c>
      <c r="B348" s="222" t="s">
        <v>317</v>
      </c>
      <c r="C348" s="223" t="s">
        <v>318</v>
      </c>
      <c r="D348" s="223">
        <v>1</v>
      </c>
    </row>
    <row r="349" spans="1:4" x14ac:dyDescent="0.25">
      <c r="A349" s="223">
        <v>45</v>
      </c>
      <c r="B349" s="222" t="s">
        <v>319</v>
      </c>
      <c r="C349" s="223" t="s">
        <v>315</v>
      </c>
      <c r="D349" s="223">
        <v>3</v>
      </c>
    </row>
    <row r="350" spans="1:4" x14ac:dyDescent="0.25">
      <c r="A350" s="223">
        <v>47</v>
      </c>
      <c r="B350" s="222" t="s">
        <v>320</v>
      </c>
      <c r="C350" s="223" t="s">
        <v>321</v>
      </c>
      <c r="D350" s="223">
        <v>2</v>
      </c>
    </row>
    <row r="351" spans="1:4" ht="30" x14ac:dyDescent="0.25">
      <c r="A351" s="223">
        <v>48</v>
      </c>
      <c r="B351" s="222" t="s">
        <v>322</v>
      </c>
      <c r="C351" s="223" t="s">
        <v>323</v>
      </c>
      <c r="D351" s="223">
        <v>4</v>
      </c>
    </row>
    <row r="352" spans="1:4" x14ac:dyDescent="0.25">
      <c r="A352" s="223">
        <v>49</v>
      </c>
      <c r="B352" s="222" t="s">
        <v>324</v>
      </c>
      <c r="C352" s="223" t="s">
        <v>325</v>
      </c>
      <c r="D352" s="223">
        <v>2</v>
      </c>
    </row>
    <row r="353" spans="1:4" ht="30" x14ac:dyDescent="0.25">
      <c r="A353" s="223">
        <v>50</v>
      </c>
      <c r="B353" s="222" t="s">
        <v>326</v>
      </c>
      <c r="C353" s="223" t="s">
        <v>327</v>
      </c>
      <c r="D353" s="223">
        <v>2</v>
      </c>
    </row>
    <row r="354" spans="1:4" x14ac:dyDescent="0.25">
      <c r="A354" s="223">
        <v>51</v>
      </c>
      <c r="B354" s="222" t="s">
        <v>328</v>
      </c>
      <c r="C354" s="223" t="s">
        <v>321</v>
      </c>
      <c r="D354" s="223">
        <v>4</v>
      </c>
    </row>
    <row r="355" spans="1:4" ht="30" x14ac:dyDescent="0.25">
      <c r="A355" s="223">
        <v>52</v>
      </c>
      <c r="B355" s="222" t="s">
        <v>329</v>
      </c>
      <c r="C355" s="223" t="s">
        <v>330</v>
      </c>
      <c r="D355" s="223">
        <v>8</v>
      </c>
    </row>
    <row r="356" spans="1:4" x14ac:dyDescent="0.25">
      <c r="A356" s="223">
        <v>53</v>
      </c>
      <c r="B356" s="222" t="s">
        <v>331</v>
      </c>
      <c r="C356" s="223" t="s">
        <v>325</v>
      </c>
      <c r="D356" s="223">
        <v>2</v>
      </c>
    </row>
    <row r="357" spans="1:4" ht="30" x14ac:dyDescent="0.25">
      <c r="A357" s="223">
        <v>54</v>
      </c>
      <c r="B357" s="222" t="s">
        <v>332</v>
      </c>
      <c r="C357" s="223" t="s">
        <v>327</v>
      </c>
      <c r="D357" s="223">
        <v>4</v>
      </c>
    </row>
    <row r="358" spans="1:4" x14ac:dyDescent="0.25">
      <c r="A358" s="223">
        <v>55</v>
      </c>
      <c r="B358" s="222" t="s">
        <v>333</v>
      </c>
      <c r="C358" s="223" t="s">
        <v>321</v>
      </c>
      <c r="D358" s="223">
        <v>3</v>
      </c>
    </row>
    <row r="359" spans="1:4" ht="30" x14ac:dyDescent="0.25">
      <c r="A359" s="223">
        <v>56</v>
      </c>
      <c r="B359" s="222" t="s">
        <v>334</v>
      </c>
      <c r="C359" s="223" t="s">
        <v>330</v>
      </c>
      <c r="D359" s="223">
        <v>6</v>
      </c>
    </row>
    <row r="360" spans="1:4" x14ac:dyDescent="0.25">
      <c r="A360" s="223">
        <v>57</v>
      </c>
      <c r="B360" s="222" t="s">
        <v>335</v>
      </c>
      <c r="C360" s="223" t="s">
        <v>325</v>
      </c>
      <c r="D360" s="223">
        <v>3</v>
      </c>
    </row>
    <row r="361" spans="1:4" ht="30" x14ac:dyDescent="0.25">
      <c r="A361" s="223">
        <v>58</v>
      </c>
      <c r="B361" s="222" t="s">
        <v>336</v>
      </c>
      <c r="C361" s="223" t="s">
        <v>337</v>
      </c>
      <c r="D361" s="223">
        <v>3</v>
      </c>
    </row>
    <row r="362" spans="1:4" x14ac:dyDescent="0.25">
      <c r="A362" s="223">
        <v>59</v>
      </c>
      <c r="B362" s="222" t="s">
        <v>338</v>
      </c>
      <c r="C362" s="223" t="s">
        <v>321</v>
      </c>
      <c r="D362" s="223">
        <v>6</v>
      </c>
    </row>
    <row r="363" spans="1:4" ht="30" x14ac:dyDescent="0.25">
      <c r="A363" s="223">
        <v>60</v>
      </c>
      <c r="B363" s="222" t="s">
        <v>339</v>
      </c>
      <c r="C363" s="223" t="s">
        <v>330</v>
      </c>
      <c r="D363" s="223">
        <v>12</v>
      </c>
    </row>
    <row r="364" spans="1:4" x14ac:dyDescent="0.25">
      <c r="A364" s="223">
        <v>61</v>
      </c>
      <c r="B364" s="222" t="s">
        <v>331</v>
      </c>
      <c r="C364" s="223" t="s">
        <v>325</v>
      </c>
      <c r="D364" s="223">
        <v>6</v>
      </c>
    </row>
    <row r="365" spans="1:4" ht="30" x14ac:dyDescent="0.25">
      <c r="A365" s="223">
        <v>62</v>
      </c>
      <c r="B365" s="222" t="s">
        <v>340</v>
      </c>
      <c r="C365" s="223" t="s">
        <v>273</v>
      </c>
      <c r="D365" s="223">
        <v>2</v>
      </c>
    </row>
    <row r="366" spans="1:4" x14ac:dyDescent="0.25">
      <c r="A366" s="223">
        <v>63</v>
      </c>
      <c r="B366" s="222" t="s">
        <v>341</v>
      </c>
      <c r="C366" s="223" t="s">
        <v>268</v>
      </c>
      <c r="D366" s="223">
        <v>6</v>
      </c>
    </row>
    <row r="367" spans="1:4" x14ac:dyDescent="0.25">
      <c r="A367" s="223">
        <v>64</v>
      </c>
      <c r="B367" s="222" t="s">
        <v>342</v>
      </c>
      <c r="C367" s="223" t="s">
        <v>268</v>
      </c>
      <c r="D367" s="223">
        <v>4</v>
      </c>
    </row>
    <row r="368" spans="1:4" x14ac:dyDescent="0.25">
      <c r="A368" s="223">
        <v>65</v>
      </c>
      <c r="B368" s="222" t="s">
        <v>343</v>
      </c>
      <c r="C368" s="223" t="s">
        <v>273</v>
      </c>
      <c r="D368" s="223">
        <v>1</v>
      </c>
    </row>
    <row r="369" spans="1:4" ht="45" x14ac:dyDescent="0.25">
      <c r="A369" s="223">
        <v>66</v>
      </c>
      <c r="B369" s="222" t="s">
        <v>344</v>
      </c>
      <c r="C369" s="223"/>
      <c r="D369" s="223"/>
    </row>
    <row r="370" spans="1:4" x14ac:dyDescent="0.25">
      <c r="A370" s="223"/>
      <c r="B370" s="222" t="s">
        <v>345</v>
      </c>
      <c r="C370" s="223" t="s">
        <v>346</v>
      </c>
      <c r="D370" s="223">
        <v>3.7</v>
      </c>
    </row>
    <row r="371" spans="1:4" x14ac:dyDescent="0.25">
      <c r="A371" s="223"/>
      <c r="B371" s="222" t="s">
        <v>347</v>
      </c>
      <c r="C371" s="223" t="s">
        <v>346</v>
      </c>
      <c r="D371" s="223">
        <v>0.8</v>
      </c>
    </row>
    <row r="372" spans="1:4" x14ac:dyDescent="0.25">
      <c r="A372" s="223"/>
      <c r="B372" s="222" t="s">
        <v>348</v>
      </c>
      <c r="C372" s="223" t="s">
        <v>346</v>
      </c>
      <c r="D372" s="223">
        <v>0.2</v>
      </c>
    </row>
    <row r="373" spans="1:4" x14ac:dyDescent="0.25">
      <c r="A373" s="223"/>
      <c r="B373" s="222" t="s">
        <v>349</v>
      </c>
      <c r="C373" s="223" t="s">
        <v>346</v>
      </c>
      <c r="D373" s="223">
        <v>1.3</v>
      </c>
    </row>
    <row r="374" spans="1:4" ht="45" x14ac:dyDescent="0.25">
      <c r="A374" s="223">
        <v>67</v>
      </c>
      <c r="B374" s="222" t="s">
        <v>350</v>
      </c>
      <c r="C374" s="223"/>
      <c r="D374" s="223"/>
    </row>
    <row r="375" spans="1:4" x14ac:dyDescent="0.25">
      <c r="A375" s="223"/>
      <c r="B375" s="222" t="s">
        <v>345</v>
      </c>
      <c r="C375" s="223" t="s">
        <v>273</v>
      </c>
      <c r="D375" s="223">
        <v>37</v>
      </c>
    </row>
    <row r="376" spans="1:4" x14ac:dyDescent="0.25">
      <c r="A376" s="223"/>
      <c r="B376" s="222" t="s">
        <v>347</v>
      </c>
      <c r="C376" s="223" t="s">
        <v>273</v>
      </c>
      <c r="D376" s="223">
        <v>8</v>
      </c>
    </row>
    <row r="377" spans="1:4" x14ac:dyDescent="0.25">
      <c r="A377" s="223"/>
      <c r="B377" s="222" t="s">
        <v>348</v>
      </c>
      <c r="C377" s="223" t="s">
        <v>273</v>
      </c>
      <c r="D377" s="223">
        <v>2</v>
      </c>
    </row>
    <row r="378" spans="1:4" x14ac:dyDescent="0.25">
      <c r="A378" s="223"/>
      <c r="B378" s="222" t="s">
        <v>349</v>
      </c>
      <c r="C378" s="223" t="s">
        <v>273</v>
      </c>
      <c r="D378" s="223">
        <v>13</v>
      </c>
    </row>
    <row r="379" spans="1:4" x14ac:dyDescent="0.25">
      <c r="A379" s="223"/>
      <c r="B379" s="275" t="s">
        <v>635</v>
      </c>
      <c r="C379" s="223"/>
      <c r="D379" s="223"/>
    </row>
    <row r="380" spans="1:4" x14ac:dyDescent="0.25">
      <c r="A380" s="223"/>
      <c r="B380" s="275" t="s">
        <v>636</v>
      </c>
      <c r="C380" s="223"/>
      <c r="D380" s="223"/>
    </row>
    <row r="381" spans="1:4" x14ac:dyDescent="0.25">
      <c r="A381" s="223">
        <v>1</v>
      </c>
      <c r="B381" s="222" t="s">
        <v>353</v>
      </c>
      <c r="C381" s="223" t="s">
        <v>354</v>
      </c>
      <c r="D381" s="223">
        <v>2</v>
      </c>
    </row>
    <row r="382" spans="1:4" ht="30" x14ac:dyDescent="0.25">
      <c r="A382" s="223">
        <v>2</v>
      </c>
      <c r="B382" s="222" t="s">
        <v>355</v>
      </c>
      <c r="C382" s="223" t="s">
        <v>354</v>
      </c>
      <c r="D382" s="223">
        <v>2</v>
      </c>
    </row>
    <row r="383" spans="1:4" x14ac:dyDescent="0.25">
      <c r="A383" s="223">
        <v>3</v>
      </c>
      <c r="B383" s="222" t="s">
        <v>356</v>
      </c>
      <c r="C383" s="223" t="s">
        <v>354</v>
      </c>
      <c r="D383" s="223">
        <v>2</v>
      </c>
    </row>
    <row r="384" spans="1:4" x14ac:dyDescent="0.25">
      <c r="A384" s="223">
        <v>4</v>
      </c>
      <c r="B384" s="222" t="s">
        <v>357</v>
      </c>
      <c r="C384" s="223" t="s">
        <v>354</v>
      </c>
      <c r="D384" s="223">
        <v>2</v>
      </c>
    </row>
    <row r="385" spans="1:4" ht="30" x14ac:dyDescent="0.25">
      <c r="A385" s="223">
        <v>5</v>
      </c>
      <c r="B385" s="222" t="s">
        <v>358</v>
      </c>
      <c r="C385" s="223" t="s">
        <v>354</v>
      </c>
      <c r="D385" s="223">
        <v>2</v>
      </c>
    </row>
    <row r="386" spans="1:4" x14ac:dyDescent="0.25">
      <c r="A386" s="223">
        <v>6</v>
      </c>
      <c r="B386" s="222" t="s">
        <v>359</v>
      </c>
      <c r="C386" s="223" t="s">
        <v>354</v>
      </c>
      <c r="D386" s="223">
        <v>2</v>
      </c>
    </row>
    <row r="387" spans="1:4" x14ac:dyDescent="0.25">
      <c r="A387" s="223">
        <v>7</v>
      </c>
      <c r="B387" s="222" t="s">
        <v>360</v>
      </c>
      <c r="C387" s="223" t="s">
        <v>354</v>
      </c>
      <c r="D387" s="223">
        <v>2</v>
      </c>
    </row>
    <row r="388" spans="1:4" ht="30" x14ac:dyDescent="0.25">
      <c r="A388" s="223">
        <v>8</v>
      </c>
      <c r="B388" s="222" t="s">
        <v>361</v>
      </c>
      <c r="C388" s="223" t="s">
        <v>354</v>
      </c>
      <c r="D388" s="223">
        <v>2</v>
      </c>
    </row>
    <row r="389" spans="1:4" x14ac:dyDescent="0.25">
      <c r="A389" s="223">
        <v>9</v>
      </c>
      <c r="B389" s="222" t="s">
        <v>362</v>
      </c>
      <c r="C389" s="223" t="s">
        <v>354</v>
      </c>
      <c r="D389" s="223">
        <v>2</v>
      </c>
    </row>
    <row r="390" spans="1:4" x14ac:dyDescent="0.25">
      <c r="A390" s="223">
        <v>10</v>
      </c>
      <c r="B390" s="222" t="s">
        <v>363</v>
      </c>
      <c r="C390" s="223" t="s">
        <v>354</v>
      </c>
      <c r="D390" s="223">
        <v>2</v>
      </c>
    </row>
    <row r="391" spans="1:4" ht="30" x14ac:dyDescent="0.25">
      <c r="A391" s="223">
        <v>11</v>
      </c>
      <c r="B391" s="222" t="s">
        <v>364</v>
      </c>
      <c r="C391" s="223" t="s">
        <v>354</v>
      </c>
      <c r="D391" s="223">
        <v>2</v>
      </c>
    </row>
    <row r="392" spans="1:4" x14ac:dyDescent="0.25">
      <c r="A392" s="223">
        <v>12</v>
      </c>
      <c r="B392" s="222" t="s">
        <v>365</v>
      </c>
      <c r="C392" s="223" t="s">
        <v>354</v>
      </c>
      <c r="D392" s="223">
        <v>2</v>
      </c>
    </row>
    <row r="393" spans="1:4" x14ac:dyDescent="0.25">
      <c r="A393" s="223">
        <v>13</v>
      </c>
      <c r="B393" s="222" t="s">
        <v>366</v>
      </c>
      <c r="C393" s="223" t="s">
        <v>354</v>
      </c>
      <c r="D393" s="223">
        <v>2</v>
      </c>
    </row>
    <row r="394" spans="1:4" ht="30" x14ac:dyDescent="0.25">
      <c r="A394" s="223">
        <v>14</v>
      </c>
      <c r="B394" s="222" t="s">
        <v>367</v>
      </c>
      <c r="C394" s="223" t="s">
        <v>354</v>
      </c>
      <c r="D394" s="223">
        <v>2</v>
      </c>
    </row>
    <row r="395" spans="1:4" x14ac:dyDescent="0.25">
      <c r="A395" s="223">
        <v>15</v>
      </c>
      <c r="B395" s="222" t="s">
        <v>637</v>
      </c>
      <c r="C395" s="223" t="s">
        <v>281</v>
      </c>
      <c r="D395" s="223">
        <v>1</v>
      </c>
    </row>
    <row r="396" spans="1:4" x14ac:dyDescent="0.25">
      <c r="A396" s="223">
        <v>16</v>
      </c>
      <c r="B396" s="222" t="s">
        <v>638</v>
      </c>
      <c r="C396" s="223" t="s">
        <v>281</v>
      </c>
      <c r="D396" s="223">
        <v>1</v>
      </c>
    </row>
    <row r="397" spans="1:4" ht="30" x14ac:dyDescent="0.25">
      <c r="A397" s="223">
        <v>17</v>
      </c>
      <c r="B397" s="222" t="s">
        <v>639</v>
      </c>
      <c r="C397" s="223" t="s">
        <v>371</v>
      </c>
      <c r="D397" s="223">
        <v>2</v>
      </c>
    </row>
    <row r="398" spans="1:4" x14ac:dyDescent="0.25">
      <c r="A398" s="223">
        <v>18</v>
      </c>
      <c r="B398" s="222" t="s">
        <v>640</v>
      </c>
      <c r="C398" s="223" t="s">
        <v>281</v>
      </c>
      <c r="D398" s="223">
        <v>2</v>
      </c>
    </row>
    <row r="399" spans="1:4" ht="30" x14ac:dyDescent="0.25">
      <c r="A399" s="223">
        <v>19</v>
      </c>
      <c r="B399" s="222" t="s">
        <v>641</v>
      </c>
      <c r="C399" s="223" t="s">
        <v>374</v>
      </c>
      <c r="D399" s="223">
        <v>6</v>
      </c>
    </row>
    <row r="400" spans="1:4" x14ac:dyDescent="0.25">
      <c r="A400" s="223"/>
      <c r="B400" s="275" t="s">
        <v>375</v>
      </c>
      <c r="C400" s="223"/>
      <c r="D400" s="223"/>
    </row>
    <row r="401" spans="1:4" x14ac:dyDescent="0.25">
      <c r="A401" s="223">
        <v>1</v>
      </c>
      <c r="B401" s="222" t="s">
        <v>376</v>
      </c>
      <c r="C401" s="223" t="s">
        <v>377</v>
      </c>
      <c r="D401" s="223">
        <v>1</v>
      </c>
    </row>
    <row r="402" spans="1:4" ht="45" x14ac:dyDescent="0.25">
      <c r="A402" s="223">
        <v>2</v>
      </c>
      <c r="B402" s="222" t="s">
        <v>378</v>
      </c>
      <c r="C402" s="223" t="s">
        <v>377</v>
      </c>
      <c r="D402" s="223">
        <v>1</v>
      </c>
    </row>
    <row r="403" spans="1:4" x14ac:dyDescent="0.25">
      <c r="A403" s="223">
        <v>3</v>
      </c>
      <c r="B403" s="222" t="s">
        <v>379</v>
      </c>
      <c r="C403" s="223" t="s">
        <v>380</v>
      </c>
      <c r="D403" s="223">
        <v>1</v>
      </c>
    </row>
    <row r="404" spans="1:4" ht="60" x14ac:dyDescent="0.25">
      <c r="A404" s="223">
        <v>4</v>
      </c>
      <c r="B404" s="222" t="s">
        <v>381</v>
      </c>
      <c r="C404" s="223" t="s">
        <v>382</v>
      </c>
      <c r="D404" s="223">
        <v>1</v>
      </c>
    </row>
    <row r="405" spans="1:4" ht="30" x14ac:dyDescent="0.25">
      <c r="A405" s="223"/>
      <c r="B405" s="222" t="s">
        <v>642</v>
      </c>
      <c r="C405" s="223" t="s">
        <v>382</v>
      </c>
      <c r="D405" s="223">
        <v>1</v>
      </c>
    </row>
    <row r="406" spans="1:4" ht="30" x14ac:dyDescent="0.25">
      <c r="A406" s="223">
        <v>5</v>
      </c>
      <c r="B406" s="222" t="s">
        <v>383</v>
      </c>
      <c r="C406" s="223" t="s">
        <v>377</v>
      </c>
      <c r="D406" s="223">
        <v>1</v>
      </c>
    </row>
    <row r="407" spans="1:4" ht="30" x14ac:dyDescent="0.25">
      <c r="A407" s="223">
        <v>6</v>
      </c>
      <c r="B407" s="222" t="s">
        <v>384</v>
      </c>
      <c r="C407" s="223" t="s">
        <v>14</v>
      </c>
      <c r="D407" s="223">
        <v>1</v>
      </c>
    </row>
    <row r="408" spans="1:4" ht="30" x14ac:dyDescent="0.25">
      <c r="A408" s="223">
        <v>7</v>
      </c>
      <c r="B408" s="222" t="s">
        <v>385</v>
      </c>
      <c r="C408" s="223" t="s">
        <v>386</v>
      </c>
      <c r="D408" s="223">
        <v>2</v>
      </c>
    </row>
    <row r="409" spans="1:4" ht="30" x14ac:dyDescent="0.25">
      <c r="A409" s="223">
        <v>8</v>
      </c>
      <c r="B409" s="222" t="s">
        <v>387</v>
      </c>
      <c r="C409" s="223" t="s">
        <v>388</v>
      </c>
      <c r="D409" s="223">
        <v>1</v>
      </c>
    </row>
    <row r="410" spans="1:4" x14ac:dyDescent="0.25">
      <c r="A410" s="223">
        <v>9</v>
      </c>
      <c r="B410" s="222" t="s">
        <v>389</v>
      </c>
      <c r="C410" s="223" t="s">
        <v>390</v>
      </c>
      <c r="D410" s="223">
        <v>1</v>
      </c>
    </row>
    <row r="411" spans="1:4" ht="30" x14ac:dyDescent="0.25">
      <c r="A411" s="223">
        <v>10</v>
      </c>
      <c r="B411" s="222" t="s">
        <v>391</v>
      </c>
      <c r="C411" s="223" t="s">
        <v>392</v>
      </c>
      <c r="D411" s="223">
        <v>1</v>
      </c>
    </row>
    <row r="412" spans="1:4" ht="30" x14ac:dyDescent="0.25">
      <c r="A412" s="223">
        <v>11</v>
      </c>
      <c r="B412" s="222" t="s">
        <v>393</v>
      </c>
      <c r="C412" s="223" t="s">
        <v>394</v>
      </c>
      <c r="D412" s="223">
        <v>1</v>
      </c>
    </row>
    <row r="413" spans="1:4" x14ac:dyDescent="0.25">
      <c r="A413" s="223">
        <v>12</v>
      </c>
      <c r="B413" s="222" t="s">
        <v>395</v>
      </c>
      <c r="C413" s="223" t="s">
        <v>396</v>
      </c>
      <c r="D413" s="223">
        <v>2</v>
      </c>
    </row>
    <row r="414" spans="1:4" ht="30" x14ac:dyDescent="0.25">
      <c r="A414" s="223">
        <v>13</v>
      </c>
      <c r="B414" s="222" t="s">
        <v>397</v>
      </c>
      <c r="C414" s="223" t="s">
        <v>392</v>
      </c>
      <c r="D414" s="223">
        <v>1</v>
      </c>
    </row>
    <row r="415" spans="1:4" ht="30" x14ac:dyDescent="0.25">
      <c r="A415" s="223">
        <v>14</v>
      </c>
      <c r="B415" s="222" t="s">
        <v>398</v>
      </c>
      <c r="C415" s="223" t="s">
        <v>399</v>
      </c>
      <c r="D415" s="223">
        <v>1</v>
      </c>
    </row>
    <row r="416" spans="1:4" x14ac:dyDescent="0.25">
      <c r="A416" s="223">
        <v>15</v>
      </c>
      <c r="B416" s="222" t="s">
        <v>400</v>
      </c>
      <c r="C416" s="223" t="s">
        <v>401</v>
      </c>
      <c r="D416" s="223">
        <v>1</v>
      </c>
    </row>
    <row r="417" spans="1:4" ht="30" x14ac:dyDescent="0.25">
      <c r="A417" s="223">
        <v>16</v>
      </c>
      <c r="B417" s="222" t="s">
        <v>402</v>
      </c>
      <c r="C417" s="223" t="s">
        <v>392</v>
      </c>
      <c r="D417" s="223">
        <v>2</v>
      </c>
    </row>
    <row r="418" spans="1:4" ht="30" x14ac:dyDescent="0.25">
      <c r="A418" s="223">
        <v>17</v>
      </c>
      <c r="B418" s="222" t="s">
        <v>403</v>
      </c>
      <c r="C418" s="223" t="s">
        <v>404</v>
      </c>
      <c r="D418" s="223">
        <v>1</v>
      </c>
    </row>
    <row r="419" spans="1:4" x14ac:dyDescent="0.25">
      <c r="A419" s="223">
        <v>18</v>
      </c>
      <c r="B419" s="222" t="s">
        <v>405</v>
      </c>
      <c r="C419" s="223" t="s">
        <v>406</v>
      </c>
      <c r="D419" s="223">
        <v>2</v>
      </c>
    </row>
    <row r="420" spans="1:4" x14ac:dyDescent="0.25">
      <c r="A420" s="223">
        <v>19</v>
      </c>
      <c r="B420" s="222" t="s">
        <v>407</v>
      </c>
      <c r="C420" s="223" t="s">
        <v>408</v>
      </c>
      <c r="D420" s="223">
        <v>1</v>
      </c>
    </row>
    <row r="421" spans="1:4" x14ac:dyDescent="0.25">
      <c r="A421" s="223">
        <v>20</v>
      </c>
      <c r="B421" s="222" t="s">
        <v>409</v>
      </c>
      <c r="C421" s="223" t="s">
        <v>396</v>
      </c>
      <c r="D421" s="223">
        <v>1</v>
      </c>
    </row>
    <row r="422" spans="1:4" ht="30" x14ac:dyDescent="0.25">
      <c r="A422" s="223">
        <v>21</v>
      </c>
      <c r="B422" s="222" t="s">
        <v>410</v>
      </c>
      <c r="C422" s="223" t="s">
        <v>411</v>
      </c>
      <c r="D422" s="223">
        <v>2</v>
      </c>
    </row>
    <row r="423" spans="1:4" x14ac:dyDescent="0.25">
      <c r="A423" s="223">
        <v>22</v>
      </c>
      <c r="B423" s="222" t="s">
        <v>412</v>
      </c>
      <c r="C423" s="223" t="s">
        <v>413</v>
      </c>
      <c r="D423" s="223">
        <v>1</v>
      </c>
    </row>
    <row r="424" spans="1:4" x14ac:dyDescent="0.25">
      <c r="A424" s="223">
        <v>23</v>
      </c>
      <c r="B424" s="222" t="s">
        <v>414</v>
      </c>
      <c r="C424" s="223" t="s">
        <v>413</v>
      </c>
      <c r="D424" s="223">
        <v>1</v>
      </c>
    </row>
    <row r="425" spans="1:4" x14ac:dyDescent="0.25">
      <c r="A425" s="223">
        <v>24</v>
      </c>
      <c r="B425" s="222" t="s">
        <v>415</v>
      </c>
      <c r="C425" s="223" t="s">
        <v>306</v>
      </c>
      <c r="D425" s="223">
        <v>2</v>
      </c>
    </row>
    <row r="426" spans="1:4" x14ac:dyDescent="0.25">
      <c r="A426" s="223">
        <v>25</v>
      </c>
      <c r="B426" s="222" t="s">
        <v>416</v>
      </c>
      <c r="C426" s="223" t="s">
        <v>417</v>
      </c>
      <c r="D426" s="223">
        <v>2</v>
      </c>
    </row>
    <row r="427" spans="1:4" ht="30" x14ac:dyDescent="0.25">
      <c r="A427" s="223">
        <v>26</v>
      </c>
      <c r="B427" s="222" t="s">
        <v>418</v>
      </c>
      <c r="C427" s="223" t="s">
        <v>419</v>
      </c>
      <c r="D427" s="223">
        <v>1</v>
      </c>
    </row>
    <row r="428" spans="1:4" x14ac:dyDescent="0.25">
      <c r="A428" s="223">
        <v>27</v>
      </c>
      <c r="B428" s="222" t="s">
        <v>420</v>
      </c>
      <c r="C428" s="223" t="s">
        <v>408</v>
      </c>
      <c r="D428" s="223">
        <v>1</v>
      </c>
    </row>
    <row r="429" spans="1:4" x14ac:dyDescent="0.25">
      <c r="A429" s="223">
        <v>28</v>
      </c>
      <c r="B429" s="222" t="s">
        <v>421</v>
      </c>
      <c r="C429" s="223" t="s">
        <v>422</v>
      </c>
      <c r="D429" s="223">
        <v>1</v>
      </c>
    </row>
    <row r="430" spans="1:4" ht="30" x14ac:dyDescent="0.25">
      <c r="A430" s="223">
        <v>29</v>
      </c>
      <c r="B430" s="222" t="s">
        <v>423</v>
      </c>
      <c r="C430" s="223" t="s">
        <v>424</v>
      </c>
      <c r="D430" s="223">
        <v>1</v>
      </c>
    </row>
    <row r="431" spans="1:4" ht="60" x14ac:dyDescent="0.25">
      <c r="A431" s="223">
        <v>30</v>
      </c>
      <c r="B431" s="222" t="s">
        <v>643</v>
      </c>
      <c r="C431" s="223" t="s">
        <v>426</v>
      </c>
      <c r="D431" s="223">
        <v>300</v>
      </c>
    </row>
    <row r="432" spans="1:4" ht="45" x14ac:dyDescent="0.25">
      <c r="A432" s="223">
        <v>31</v>
      </c>
      <c r="B432" s="222" t="s">
        <v>427</v>
      </c>
      <c r="C432" s="223" t="s">
        <v>428</v>
      </c>
      <c r="D432" s="223">
        <v>6</v>
      </c>
    </row>
    <row r="433" spans="1:4" x14ac:dyDescent="0.25">
      <c r="A433" s="223">
        <v>32</v>
      </c>
      <c r="B433" s="222" t="s">
        <v>429</v>
      </c>
      <c r="C433" s="223" t="s">
        <v>428</v>
      </c>
      <c r="D433" s="223">
        <v>6</v>
      </c>
    </row>
    <row r="434" spans="1:4" x14ac:dyDescent="0.25">
      <c r="A434" s="223">
        <v>33</v>
      </c>
      <c r="B434" s="222" t="s">
        <v>430</v>
      </c>
      <c r="C434" s="223" t="s">
        <v>428</v>
      </c>
      <c r="D434" s="223">
        <v>6</v>
      </c>
    </row>
    <row r="435" spans="1:4" ht="30" x14ac:dyDescent="0.25">
      <c r="A435" s="223">
        <v>34</v>
      </c>
      <c r="B435" s="222" t="s">
        <v>431</v>
      </c>
      <c r="C435" s="223" t="s">
        <v>29</v>
      </c>
      <c r="D435" s="223">
        <v>66</v>
      </c>
    </row>
    <row r="436" spans="1:4" x14ac:dyDescent="0.25">
      <c r="A436" s="223">
        <v>35</v>
      </c>
      <c r="B436" s="222" t="s">
        <v>432</v>
      </c>
      <c r="C436" s="223" t="s">
        <v>29</v>
      </c>
      <c r="D436" s="223">
        <v>1</v>
      </c>
    </row>
    <row r="437" spans="1:4" x14ac:dyDescent="0.25">
      <c r="A437" s="223">
        <v>36</v>
      </c>
      <c r="B437" s="222" t="s">
        <v>433</v>
      </c>
      <c r="C437" s="223" t="s">
        <v>306</v>
      </c>
      <c r="D437" s="223">
        <v>2</v>
      </c>
    </row>
    <row r="438" spans="1:4" ht="30" x14ac:dyDescent="0.25">
      <c r="A438" s="223">
        <v>37</v>
      </c>
      <c r="B438" s="222" t="s">
        <v>434</v>
      </c>
      <c r="C438" s="223" t="s">
        <v>306</v>
      </c>
      <c r="D438" s="223">
        <v>3</v>
      </c>
    </row>
    <row r="439" spans="1:4" x14ac:dyDescent="0.25">
      <c r="A439" s="223">
        <v>38</v>
      </c>
      <c r="B439" s="222" t="s">
        <v>435</v>
      </c>
      <c r="C439" s="223" t="s">
        <v>436</v>
      </c>
      <c r="D439" s="223">
        <v>1</v>
      </c>
    </row>
    <row r="440" spans="1:4" x14ac:dyDescent="0.25">
      <c r="A440" s="223">
        <v>39</v>
      </c>
      <c r="B440" s="222" t="s">
        <v>437</v>
      </c>
      <c r="C440" s="223" t="s">
        <v>438</v>
      </c>
      <c r="D440" s="223">
        <v>1</v>
      </c>
    </row>
    <row r="441" spans="1:4" ht="30" x14ac:dyDescent="0.25">
      <c r="A441" s="223">
        <v>40</v>
      </c>
      <c r="B441" s="222" t="s">
        <v>439</v>
      </c>
      <c r="C441" s="223" t="s">
        <v>436</v>
      </c>
      <c r="D441" s="223">
        <v>1</v>
      </c>
    </row>
    <row r="442" spans="1:4" x14ac:dyDescent="0.25">
      <c r="A442" s="223">
        <v>41</v>
      </c>
      <c r="B442" s="222" t="s">
        <v>440</v>
      </c>
      <c r="C442" s="223" t="s">
        <v>441</v>
      </c>
      <c r="D442" s="223">
        <v>1</v>
      </c>
    </row>
    <row r="443" spans="1:4" x14ac:dyDescent="0.25">
      <c r="A443" s="223">
        <v>42</v>
      </c>
      <c r="B443" s="222" t="s">
        <v>442</v>
      </c>
      <c r="C443" s="223" t="s">
        <v>441</v>
      </c>
      <c r="D443" s="223">
        <v>1</v>
      </c>
    </row>
    <row r="444" spans="1:4" ht="30" x14ac:dyDescent="0.25">
      <c r="A444" s="223">
        <v>43</v>
      </c>
      <c r="B444" s="222" t="s">
        <v>443</v>
      </c>
      <c r="C444" s="223" t="s">
        <v>444</v>
      </c>
      <c r="D444" s="223">
        <v>4</v>
      </c>
    </row>
    <row r="445" spans="1:4" x14ac:dyDescent="0.25">
      <c r="A445" s="299">
        <v>44</v>
      </c>
      <c r="B445" s="297" t="s">
        <v>445</v>
      </c>
      <c r="C445" s="223" t="s">
        <v>446</v>
      </c>
      <c r="D445" s="223">
        <v>4</v>
      </c>
    </row>
    <row r="446" spans="1:4" x14ac:dyDescent="0.25">
      <c r="A446" s="300"/>
      <c r="B446" s="298"/>
      <c r="C446" s="223" t="s">
        <v>446</v>
      </c>
      <c r="D446" s="223">
        <v>4</v>
      </c>
    </row>
    <row r="447" spans="1:4" ht="30" x14ac:dyDescent="0.25">
      <c r="A447" s="223">
        <v>45</v>
      </c>
      <c r="B447" s="222" t="s">
        <v>447</v>
      </c>
      <c r="C447" s="223" t="s">
        <v>448</v>
      </c>
      <c r="D447" s="223">
        <v>1</v>
      </c>
    </row>
    <row r="448" spans="1:4" x14ac:dyDescent="0.25">
      <c r="A448" s="223">
        <v>46</v>
      </c>
      <c r="B448" s="222" t="s">
        <v>449</v>
      </c>
      <c r="C448" s="223" t="s">
        <v>450</v>
      </c>
      <c r="D448" s="223">
        <v>1</v>
      </c>
    </row>
    <row r="449" spans="1:4" x14ac:dyDescent="0.25">
      <c r="A449" s="223">
        <v>47</v>
      </c>
      <c r="B449" s="222" t="s">
        <v>451</v>
      </c>
      <c r="C449" s="223" t="s">
        <v>450</v>
      </c>
      <c r="D449" s="223">
        <v>1</v>
      </c>
    </row>
    <row r="450" spans="1:4" x14ac:dyDescent="0.25">
      <c r="A450" s="223">
        <v>48</v>
      </c>
      <c r="B450" s="222" t="s">
        <v>452</v>
      </c>
      <c r="C450" s="223" t="s">
        <v>453</v>
      </c>
      <c r="D450" s="223">
        <v>1</v>
      </c>
    </row>
    <row r="451" spans="1:4" x14ac:dyDescent="0.25">
      <c r="A451" s="223">
        <v>49</v>
      </c>
      <c r="B451" s="222" t="s">
        <v>454</v>
      </c>
      <c r="C451" s="223" t="s">
        <v>455</v>
      </c>
      <c r="D451" s="223">
        <v>2</v>
      </c>
    </row>
    <row r="452" spans="1:4" x14ac:dyDescent="0.25">
      <c r="A452" s="223">
        <v>50</v>
      </c>
      <c r="B452" s="222" t="s">
        <v>456</v>
      </c>
      <c r="C452" s="223" t="s">
        <v>457</v>
      </c>
      <c r="D452" s="223">
        <v>1</v>
      </c>
    </row>
    <row r="453" spans="1:4" x14ac:dyDescent="0.25">
      <c r="A453" s="223">
        <v>51</v>
      </c>
      <c r="B453" s="222" t="s">
        <v>458</v>
      </c>
      <c r="C453" s="223" t="s">
        <v>417</v>
      </c>
      <c r="D453" s="223">
        <v>1</v>
      </c>
    </row>
    <row r="454" spans="1:4" x14ac:dyDescent="0.25">
      <c r="A454" s="223">
        <v>52</v>
      </c>
      <c r="B454" s="222" t="s">
        <v>459</v>
      </c>
      <c r="C454" s="223" t="s">
        <v>460</v>
      </c>
      <c r="D454" s="223">
        <v>1</v>
      </c>
    </row>
    <row r="455" spans="1:4" ht="30" x14ac:dyDescent="0.25">
      <c r="A455" s="223">
        <v>53</v>
      </c>
      <c r="B455" s="222" t="s">
        <v>461</v>
      </c>
      <c r="C455" s="223" t="s">
        <v>462</v>
      </c>
      <c r="D455" s="223">
        <v>1</v>
      </c>
    </row>
    <row r="456" spans="1:4" ht="30" x14ac:dyDescent="0.25">
      <c r="A456" s="223">
        <v>54</v>
      </c>
      <c r="B456" s="222" t="s">
        <v>644</v>
      </c>
      <c r="C456" s="223" t="s">
        <v>464</v>
      </c>
      <c r="D456" s="223">
        <v>2</v>
      </c>
    </row>
    <row r="457" spans="1:4" ht="30" x14ac:dyDescent="0.25">
      <c r="A457" s="223">
        <v>55</v>
      </c>
      <c r="B457" s="222" t="s">
        <v>465</v>
      </c>
      <c r="C457" s="223" t="s">
        <v>464</v>
      </c>
      <c r="D457" s="223">
        <v>2</v>
      </c>
    </row>
    <row r="458" spans="1:4" ht="30" x14ac:dyDescent="0.25">
      <c r="A458" s="223">
        <v>56</v>
      </c>
      <c r="B458" s="222" t="s">
        <v>466</v>
      </c>
      <c r="C458" s="223" t="s">
        <v>467</v>
      </c>
      <c r="D458" s="223">
        <v>1</v>
      </c>
    </row>
    <row r="459" spans="1:4" ht="30" x14ac:dyDescent="0.25">
      <c r="A459" s="223">
        <v>57</v>
      </c>
      <c r="B459" s="222" t="s">
        <v>468</v>
      </c>
      <c r="C459" s="223" t="s">
        <v>464</v>
      </c>
      <c r="D459" s="223">
        <v>2</v>
      </c>
    </row>
    <row r="460" spans="1:4" x14ac:dyDescent="0.25">
      <c r="A460" s="223">
        <v>58</v>
      </c>
      <c r="B460" s="222" t="s">
        <v>469</v>
      </c>
      <c r="C460" s="223" t="s">
        <v>464</v>
      </c>
      <c r="D460" s="223">
        <v>2</v>
      </c>
    </row>
    <row r="461" spans="1:4" ht="30" x14ac:dyDescent="0.25">
      <c r="A461" s="223">
        <v>59</v>
      </c>
      <c r="B461" s="222" t="s">
        <v>470</v>
      </c>
      <c r="C461" s="223" t="s">
        <v>464</v>
      </c>
      <c r="D461" s="223">
        <v>2</v>
      </c>
    </row>
    <row r="462" spans="1:4" x14ac:dyDescent="0.25">
      <c r="A462" s="223">
        <v>60</v>
      </c>
      <c r="B462" s="222" t="s">
        <v>471</v>
      </c>
      <c r="C462" s="223" t="s">
        <v>472</v>
      </c>
      <c r="D462" s="223">
        <v>1</v>
      </c>
    </row>
    <row r="463" spans="1:4" x14ac:dyDescent="0.25">
      <c r="A463" s="223">
        <v>61</v>
      </c>
      <c r="B463" s="222" t="s">
        <v>473</v>
      </c>
      <c r="C463" s="223" t="s">
        <v>472</v>
      </c>
      <c r="D463" s="223">
        <v>1</v>
      </c>
    </row>
    <row r="464" spans="1:4" x14ac:dyDescent="0.25">
      <c r="A464" s="223">
        <v>62</v>
      </c>
      <c r="B464" s="222" t="s">
        <v>474</v>
      </c>
      <c r="C464" s="223" t="s">
        <v>475</v>
      </c>
      <c r="D464" s="223">
        <v>2</v>
      </c>
    </row>
    <row r="465" spans="1:4" x14ac:dyDescent="0.25">
      <c r="A465" s="223">
        <v>63</v>
      </c>
      <c r="B465" s="222" t="s">
        <v>476</v>
      </c>
      <c r="C465" s="223" t="s">
        <v>475</v>
      </c>
      <c r="D465" s="223">
        <v>1</v>
      </c>
    </row>
    <row r="466" spans="1:4" x14ac:dyDescent="0.25">
      <c r="A466" s="223">
        <v>64</v>
      </c>
      <c r="B466" s="222" t="s">
        <v>477</v>
      </c>
      <c r="C466" s="223" t="s">
        <v>478</v>
      </c>
      <c r="D466" s="223">
        <v>1</v>
      </c>
    </row>
    <row r="467" spans="1:4" ht="30" x14ac:dyDescent="0.25">
      <c r="A467" s="223">
        <v>65</v>
      </c>
      <c r="B467" s="222" t="s">
        <v>479</v>
      </c>
      <c r="C467" s="223" t="s">
        <v>464</v>
      </c>
      <c r="D467" s="223">
        <v>2</v>
      </c>
    </row>
    <row r="468" spans="1:4" x14ac:dyDescent="0.25">
      <c r="A468" s="223">
        <v>66</v>
      </c>
      <c r="B468" s="222" t="s">
        <v>480</v>
      </c>
      <c r="C468" s="223" t="s">
        <v>481</v>
      </c>
      <c r="D468" s="223">
        <v>1</v>
      </c>
    </row>
    <row r="469" spans="1:4" ht="30" x14ac:dyDescent="0.25">
      <c r="A469" s="223">
        <v>67</v>
      </c>
      <c r="B469" s="222" t="s">
        <v>482</v>
      </c>
      <c r="C469" s="223" t="s">
        <v>483</v>
      </c>
      <c r="D469" s="223">
        <v>1</v>
      </c>
    </row>
    <row r="470" spans="1:4" ht="60" x14ac:dyDescent="0.25">
      <c r="A470" s="223">
        <v>68</v>
      </c>
      <c r="B470" s="222" t="s">
        <v>484</v>
      </c>
      <c r="C470" s="223" t="s">
        <v>417</v>
      </c>
      <c r="D470" s="223">
        <v>1</v>
      </c>
    </row>
    <row r="471" spans="1:4" x14ac:dyDescent="0.25">
      <c r="A471" s="223">
        <v>69</v>
      </c>
      <c r="B471" s="222" t="s">
        <v>485</v>
      </c>
      <c r="C471" s="223" t="s">
        <v>417</v>
      </c>
      <c r="D471" s="223">
        <v>1</v>
      </c>
    </row>
    <row r="472" spans="1:4" x14ac:dyDescent="0.25">
      <c r="A472" s="223"/>
      <c r="B472" s="275" t="s">
        <v>645</v>
      </c>
      <c r="C472" s="223"/>
      <c r="D472" s="223"/>
    </row>
    <row r="473" spans="1:4" ht="30" x14ac:dyDescent="0.25">
      <c r="A473" s="223">
        <v>1</v>
      </c>
      <c r="B473" s="222" t="s">
        <v>487</v>
      </c>
      <c r="C473" s="223" t="s">
        <v>488</v>
      </c>
      <c r="D473" s="223">
        <v>1</v>
      </c>
    </row>
    <row r="474" spans="1:4" ht="30" x14ac:dyDescent="0.25">
      <c r="A474" s="223">
        <v>2</v>
      </c>
      <c r="B474" s="222" t="s">
        <v>646</v>
      </c>
      <c r="C474" s="223" t="s">
        <v>488</v>
      </c>
      <c r="D474" s="223">
        <v>1</v>
      </c>
    </row>
    <row r="475" spans="1:4" ht="30" x14ac:dyDescent="0.25">
      <c r="A475" s="223">
        <v>3</v>
      </c>
      <c r="B475" s="222" t="s">
        <v>489</v>
      </c>
      <c r="C475" s="223" t="s">
        <v>488</v>
      </c>
      <c r="D475" s="223">
        <v>1</v>
      </c>
    </row>
    <row r="476" spans="1:4" ht="45" x14ac:dyDescent="0.25">
      <c r="A476" s="223">
        <v>4</v>
      </c>
      <c r="B476" s="222" t="s">
        <v>490</v>
      </c>
      <c r="C476" s="223" t="s">
        <v>491</v>
      </c>
      <c r="D476" s="223">
        <v>1</v>
      </c>
    </row>
    <row r="477" spans="1:4" ht="30" x14ac:dyDescent="0.25">
      <c r="A477" s="223">
        <v>5</v>
      </c>
      <c r="B477" s="222" t="s">
        <v>492</v>
      </c>
      <c r="C477" s="223" t="s">
        <v>26</v>
      </c>
      <c r="D477" s="223">
        <v>24</v>
      </c>
    </row>
    <row r="478" spans="1:4" ht="30" x14ac:dyDescent="0.25">
      <c r="A478" s="223">
        <v>6</v>
      </c>
      <c r="B478" s="222" t="s">
        <v>493</v>
      </c>
      <c r="C478" s="223" t="s">
        <v>25</v>
      </c>
      <c r="D478" s="223">
        <v>1</v>
      </c>
    </row>
    <row r="479" spans="1:4" ht="30" x14ac:dyDescent="0.25">
      <c r="A479" s="223">
        <v>7</v>
      </c>
      <c r="B479" s="222" t="s">
        <v>494</v>
      </c>
      <c r="C479" s="223" t="s">
        <v>16</v>
      </c>
      <c r="D479" s="223">
        <v>1</v>
      </c>
    </row>
    <row r="480" spans="1:4" ht="30" x14ac:dyDescent="0.25">
      <c r="A480" s="223">
        <v>8</v>
      </c>
      <c r="B480" s="222" t="s">
        <v>495</v>
      </c>
      <c r="C480" s="223" t="s">
        <v>496</v>
      </c>
      <c r="D480" s="223">
        <v>2</v>
      </c>
    </row>
    <row r="481" spans="1:4" ht="30" x14ac:dyDescent="0.25">
      <c r="A481" s="223">
        <v>9</v>
      </c>
      <c r="B481" s="222" t="s">
        <v>647</v>
      </c>
      <c r="C481" s="223" t="s">
        <v>496</v>
      </c>
      <c r="D481" s="223">
        <v>6</v>
      </c>
    </row>
    <row r="482" spans="1:4" ht="30" x14ac:dyDescent="0.25">
      <c r="A482" s="223">
        <v>10</v>
      </c>
      <c r="B482" s="222" t="s">
        <v>498</v>
      </c>
      <c r="C482" s="223" t="s">
        <v>25</v>
      </c>
      <c r="D482" s="223">
        <v>1</v>
      </c>
    </row>
    <row r="483" spans="1:4" ht="30" x14ac:dyDescent="0.25">
      <c r="A483" s="223">
        <v>11</v>
      </c>
      <c r="B483" s="222" t="s">
        <v>499</v>
      </c>
      <c r="C483" s="223" t="s">
        <v>29</v>
      </c>
      <c r="D483" s="223">
        <v>6</v>
      </c>
    </row>
    <row r="484" spans="1:4" ht="30" x14ac:dyDescent="0.25">
      <c r="A484" s="223">
        <v>12</v>
      </c>
      <c r="B484" s="222" t="s">
        <v>500</v>
      </c>
      <c r="C484" s="223" t="s">
        <v>16</v>
      </c>
      <c r="D484" s="223">
        <v>1</v>
      </c>
    </row>
    <row r="485" spans="1:4" x14ac:dyDescent="0.25">
      <c r="A485" s="223">
        <v>13</v>
      </c>
      <c r="B485" s="222" t="s">
        <v>501</v>
      </c>
      <c r="C485" s="223" t="s">
        <v>502</v>
      </c>
      <c r="D485" s="223">
        <v>2</v>
      </c>
    </row>
    <row r="486" spans="1:4" ht="30" x14ac:dyDescent="0.25">
      <c r="A486" s="223">
        <v>14</v>
      </c>
      <c r="B486" s="222" t="s">
        <v>648</v>
      </c>
      <c r="C486" s="223" t="s">
        <v>504</v>
      </c>
      <c r="D486" s="223">
        <v>1</v>
      </c>
    </row>
    <row r="487" spans="1:4" ht="30" x14ac:dyDescent="0.25">
      <c r="A487" s="223">
        <v>15</v>
      </c>
      <c r="B487" s="222" t="s">
        <v>649</v>
      </c>
      <c r="C487" s="223" t="s">
        <v>504</v>
      </c>
      <c r="D487" s="223">
        <v>1</v>
      </c>
    </row>
    <row r="488" spans="1:4" ht="30" x14ac:dyDescent="0.25">
      <c r="A488" s="223">
        <v>16</v>
      </c>
      <c r="B488" s="222" t="s">
        <v>505</v>
      </c>
      <c r="C488" s="223" t="s">
        <v>453</v>
      </c>
      <c r="D488" s="223">
        <v>2</v>
      </c>
    </row>
    <row r="489" spans="1:4" x14ac:dyDescent="0.25">
      <c r="A489" s="223">
        <v>17</v>
      </c>
      <c r="B489" s="222" t="s">
        <v>506</v>
      </c>
      <c r="C489" s="223" t="s">
        <v>507</v>
      </c>
      <c r="D489" s="223">
        <v>16</v>
      </c>
    </row>
    <row r="490" spans="1:4" x14ac:dyDescent="0.25">
      <c r="A490" s="223">
        <v>18</v>
      </c>
      <c r="B490" s="222" t="s">
        <v>506</v>
      </c>
      <c r="C490" s="223" t="s">
        <v>507</v>
      </c>
      <c r="D490" s="223">
        <v>16</v>
      </c>
    </row>
    <row r="491" spans="1:4" ht="30" x14ac:dyDescent="0.25">
      <c r="A491" s="223">
        <v>19</v>
      </c>
      <c r="B491" s="222" t="s">
        <v>508</v>
      </c>
      <c r="C491" s="223" t="s">
        <v>453</v>
      </c>
      <c r="D491" s="223">
        <v>2</v>
      </c>
    </row>
    <row r="492" spans="1:4" ht="30" x14ac:dyDescent="0.25">
      <c r="A492" s="223">
        <v>20</v>
      </c>
      <c r="B492" s="222" t="s">
        <v>650</v>
      </c>
      <c r="C492" s="223" t="s">
        <v>509</v>
      </c>
      <c r="D492" s="223">
        <v>2</v>
      </c>
    </row>
    <row r="493" spans="1:4" x14ac:dyDescent="0.25">
      <c r="A493" s="223">
        <v>21</v>
      </c>
      <c r="B493" s="222" t="s">
        <v>510</v>
      </c>
      <c r="C493" s="223" t="s">
        <v>511</v>
      </c>
      <c r="D493" s="223">
        <v>1</v>
      </c>
    </row>
    <row r="494" spans="1:4" ht="30" x14ac:dyDescent="0.25">
      <c r="A494" s="223">
        <v>22</v>
      </c>
      <c r="B494" s="222" t="s">
        <v>512</v>
      </c>
      <c r="C494" s="223" t="s">
        <v>513</v>
      </c>
      <c r="D494" s="223">
        <v>5</v>
      </c>
    </row>
    <row r="495" spans="1:4" ht="30" x14ac:dyDescent="0.25">
      <c r="A495" s="223">
        <v>23</v>
      </c>
      <c r="B495" s="222" t="s">
        <v>514</v>
      </c>
      <c r="C495" s="223" t="s">
        <v>488</v>
      </c>
      <c r="D495" s="223">
        <v>1</v>
      </c>
    </row>
    <row r="496" spans="1:4" ht="45" x14ac:dyDescent="0.25">
      <c r="A496" s="223">
        <v>24</v>
      </c>
      <c r="B496" s="222" t="s">
        <v>515</v>
      </c>
      <c r="C496" s="223" t="s">
        <v>16</v>
      </c>
      <c r="D496" s="223">
        <v>1</v>
      </c>
    </row>
    <row r="497" spans="1:4" ht="45" x14ac:dyDescent="0.25">
      <c r="A497" s="223">
        <v>25</v>
      </c>
      <c r="B497" s="222" t="s">
        <v>516</v>
      </c>
      <c r="C497" s="223" t="s">
        <v>488</v>
      </c>
      <c r="D497" s="223">
        <v>1</v>
      </c>
    </row>
    <row r="498" spans="1:4" ht="30" x14ac:dyDescent="0.25">
      <c r="A498" s="223">
        <v>26</v>
      </c>
      <c r="B498" s="222" t="s">
        <v>517</v>
      </c>
      <c r="C498" s="223" t="s">
        <v>488</v>
      </c>
      <c r="D498" s="223">
        <v>1</v>
      </c>
    </row>
    <row r="499" spans="1:4" ht="30" x14ac:dyDescent="0.25">
      <c r="A499" s="223">
        <v>27</v>
      </c>
      <c r="B499" s="222" t="s">
        <v>518</v>
      </c>
      <c r="C499" s="223" t="s">
        <v>488</v>
      </c>
      <c r="D499" s="223">
        <v>1</v>
      </c>
    </row>
    <row r="500" spans="1:4" ht="30" x14ac:dyDescent="0.25">
      <c r="A500" s="223">
        <v>28</v>
      </c>
      <c r="B500" s="222" t="s">
        <v>519</v>
      </c>
      <c r="C500" s="223" t="s">
        <v>488</v>
      </c>
      <c r="D500" s="223">
        <v>1</v>
      </c>
    </row>
    <row r="501" spans="1:4" ht="30" x14ac:dyDescent="0.25">
      <c r="A501" s="223">
        <v>29</v>
      </c>
      <c r="B501" s="222" t="s">
        <v>520</v>
      </c>
      <c r="C501" s="223" t="s">
        <v>488</v>
      </c>
      <c r="D501" s="223">
        <v>1</v>
      </c>
    </row>
    <row r="502" spans="1:4" ht="30" x14ac:dyDescent="0.25">
      <c r="A502" s="223">
        <v>30</v>
      </c>
      <c r="B502" s="222" t="s">
        <v>521</v>
      </c>
      <c r="C502" s="223" t="s">
        <v>268</v>
      </c>
      <c r="D502" s="223">
        <v>2</v>
      </c>
    </row>
    <row r="503" spans="1:4" x14ac:dyDescent="0.25">
      <c r="A503" s="223"/>
      <c r="B503" s="275" t="s">
        <v>651</v>
      </c>
      <c r="C503" s="223"/>
      <c r="D503" s="223"/>
    </row>
    <row r="504" spans="1:4" ht="30" x14ac:dyDescent="0.25">
      <c r="A504" s="223">
        <v>1</v>
      </c>
      <c r="B504" s="222" t="s">
        <v>523</v>
      </c>
      <c r="C504" s="223" t="s">
        <v>488</v>
      </c>
      <c r="D504" s="223">
        <v>1</v>
      </c>
    </row>
    <row r="505" spans="1:4" ht="45" x14ac:dyDescent="0.25">
      <c r="A505" s="223">
        <v>2</v>
      </c>
      <c r="B505" s="222" t="s">
        <v>652</v>
      </c>
      <c r="C505" s="223" t="s">
        <v>488</v>
      </c>
      <c r="D505" s="223">
        <v>1</v>
      </c>
    </row>
    <row r="506" spans="1:4" ht="30" x14ac:dyDescent="0.25">
      <c r="A506" s="223">
        <v>3</v>
      </c>
      <c r="B506" s="222" t="s">
        <v>524</v>
      </c>
      <c r="C506" s="223" t="s">
        <v>488</v>
      </c>
      <c r="D506" s="223">
        <v>1</v>
      </c>
    </row>
    <row r="507" spans="1:4" ht="45" x14ac:dyDescent="0.25">
      <c r="A507" s="223">
        <v>4</v>
      </c>
      <c r="B507" s="222" t="s">
        <v>525</v>
      </c>
      <c r="C507" s="223" t="s">
        <v>491</v>
      </c>
      <c r="D507" s="223">
        <v>1</v>
      </c>
    </row>
    <row r="508" spans="1:4" ht="30" x14ac:dyDescent="0.25">
      <c r="A508" s="223">
        <v>5</v>
      </c>
      <c r="B508" s="222" t="s">
        <v>526</v>
      </c>
      <c r="C508" s="223" t="s">
        <v>26</v>
      </c>
      <c r="D508" s="223">
        <v>24</v>
      </c>
    </row>
    <row r="509" spans="1:4" ht="30" x14ac:dyDescent="0.25">
      <c r="A509" s="223">
        <v>6</v>
      </c>
      <c r="B509" s="222" t="s">
        <v>527</v>
      </c>
      <c r="C509" s="223" t="s">
        <v>25</v>
      </c>
      <c r="D509" s="223">
        <v>1</v>
      </c>
    </row>
    <row r="510" spans="1:4" ht="30" x14ac:dyDescent="0.25">
      <c r="A510" s="223">
        <v>7</v>
      </c>
      <c r="B510" s="222" t="s">
        <v>528</v>
      </c>
      <c r="C510" s="223" t="s">
        <v>16</v>
      </c>
      <c r="D510" s="223">
        <v>1</v>
      </c>
    </row>
    <row r="511" spans="1:4" ht="30" x14ac:dyDescent="0.25">
      <c r="A511" s="223">
        <v>8</v>
      </c>
      <c r="B511" s="222" t="s">
        <v>529</v>
      </c>
      <c r="C511" s="223" t="s">
        <v>496</v>
      </c>
      <c r="D511" s="223">
        <v>2</v>
      </c>
    </row>
    <row r="512" spans="1:4" ht="30" x14ac:dyDescent="0.25">
      <c r="A512" s="223">
        <v>9</v>
      </c>
      <c r="B512" s="222" t="s">
        <v>653</v>
      </c>
      <c r="C512" s="223" t="s">
        <v>496</v>
      </c>
      <c r="D512" s="223">
        <v>6</v>
      </c>
    </row>
    <row r="513" spans="1:4" ht="30" x14ac:dyDescent="0.25">
      <c r="A513" s="223">
        <v>10</v>
      </c>
      <c r="B513" s="222" t="s">
        <v>531</v>
      </c>
      <c r="C513" s="223" t="s">
        <v>25</v>
      </c>
      <c r="D513" s="223">
        <v>1</v>
      </c>
    </row>
    <row r="514" spans="1:4" ht="30" x14ac:dyDescent="0.25">
      <c r="A514" s="223">
        <v>11</v>
      </c>
      <c r="B514" s="222" t="s">
        <v>532</v>
      </c>
      <c r="C514" s="223" t="s">
        <v>29</v>
      </c>
      <c r="D514" s="223">
        <v>6</v>
      </c>
    </row>
    <row r="515" spans="1:4" ht="30" x14ac:dyDescent="0.25">
      <c r="A515" s="223">
        <v>12</v>
      </c>
      <c r="B515" s="222" t="s">
        <v>533</v>
      </c>
      <c r="C515" s="223" t="s">
        <v>16</v>
      </c>
      <c r="D515" s="223">
        <v>1</v>
      </c>
    </row>
    <row r="516" spans="1:4" x14ac:dyDescent="0.25">
      <c r="A516" s="223">
        <v>13</v>
      </c>
      <c r="B516" s="222" t="s">
        <v>501</v>
      </c>
      <c r="C516" s="223" t="s">
        <v>502</v>
      </c>
      <c r="D516" s="223">
        <v>2</v>
      </c>
    </row>
    <row r="517" spans="1:4" ht="30" x14ac:dyDescent="0.25">
      <c r="A517" s="223">
        <v>14</v>
      </c>
      <c r="B517" s="222" t="s">
        <v>534</v>
      </c>
      <c r="C517" s="223" t="s">
        <v>504</v>
      </c>
      <c r="D517" s="223">
        <v>1</v>
      </c>
    </row>
    <row r="518" spans="1:4" ht="30" x14ac:dyDescent="0.25">
      <c r="A518" s="223">
        <v>15</v>
      </c>
      <c r="B518" s="222" t="s">
        <v>534</v>
      </c>
      <c r="C518" s="223" t="s">
        <v>504</v>
      </c>
      <c r="D518" s="223">
        <v>1</v>
      </c>
    </row>
    <row r="519" spans="1:4" ht="30" x14ac:dyDescent="0.25">
      <c r="A519" s="223">
        <v>16</v>
      </c>
      <c r="B519" s="222" t="s">
        <v>536</v>
      </c>
      <c r="C519" s="223" t="s">
        <v>453</v>
      </c>
      <c r="D519" s="223">
        <v>2</v>
      </c>
    </row>
    <row r="520" spans="1:4" x14ac:dyDescent="0.25">
      <c r="A520" s="223">
        <v>17</v>
      </c>
      <c r="B520" s="222" t="s">
        <v>506</v>
      </c>
      <c r="C520" s="223" t="s">
        <v>507</v>
      </c>
      <c r="D520" s="223">
        <v>16</v>
      </c>
    </row>
    <row r="521" spans="1:4" x14ac:dyDescent="0.25">
      <c r="A521" s="223">
        <v>18</v>
      </c>
      <c r="B521" s="222" t="s">
        <v>506</v>
      </c>
      <c r="C521" s="223" t="s">
        <v>507</v>
      </c>
      <c r="D521" s="223">
        <v>16</v>
      </c>
    </row>
    <row r="522" spans="1:4" ht="30" x14ac:dyDescent="0.25">
      <c r="A522" s="223">
        <v>19</v>
      </c>
      <c r="B522" s="222" t="s">
        <v>537</v>
      </c>
      <c r="C522" s="223" t="s">
        <v>453</v>
      </c>
      <c r="D522" s="223">
        <v>2</v>
      </c>
    </row>
    <row r="523" spans="1:4" ht="30" x14ac:dyDescent="0.25">
      <c r="A523" s="223">
        <v>20</v>
      </c>
      <c r="B523" s="222" t="s">
        <v>650</v>
      </c>
      <c r="C523" s="223" t="s">
        <v>509</v>
      </c>
      <c r="D523" s="223">
        <v>2</v>
      </c>
    </row>
    <row r="524" spans="1:4" x14ac:dyDescent="0.25">
      <c r="A524" s="223">
        <v>21</v>
      </c>
      <c r="B524" s="222" t="s">
        <v>538</v>
      </c>
      <c r="C524" s="223" t="s">
        <v>511</v>
      </c>
      <c r="D524" s="223">
        <v>1</v>
      </c>
    </row>
    <row r="525" spans="1:4" ht="30" x14ac:dyDescent="0.25">
      <c r="A525" s="223">
        <v>22</v>
      </c>
      <c r="B525" s="222" t="s">
        <v>539</v>
      </c>
      <c r="C525" s="223" t="s">
        <v>513</v>
      </c>
      <c r="D525" s="223">
        <v>5</v>
      </c>
    </row>
    <row r="526" spans="1:4" ht="30" x14ac:dyDescent="0.25">
      <c r="A526" s="223">
        <v>23</v>
      </c>
      <c r="B526" s="222" t="s">
        <v>540</v>
      </c>
      <c r="C526" s="223" t="s">
        <v>488</v>
      </c>
      <c r="D526" s="223">
        <v>1</v>
      </c>
    </row>
    <row r="527" spans="1:4" ht="60" x14ac:dyDescent="0.25">
      <c r="A527" s="223">
        <v>24</v>
      </c>
      <c r="B527" s="222" t="s">
        <v>541</v>
      </c>
      <c r="C527" s="223" t="s">
        <v>16</v>
      </c>
      <c r="D527" s="223">
        <v>1</v>
      </c>
    </row>
    <row r="528" spans="1:4" ht="45" x14ac:dyDescent="0.25">
      <c r="A528" s="223">
        <v>25</v>
      </c>
      <c r="B528" s="222" t="s">
        <v>542</v>
      </c>
      <c r="C528" s="223" t="s">
        <v>488</v>
      </c>
      <c r="D528" s="223">
        <v>1</v>
      </c>
    </row>
    <row r="529" spans="1:4" ht="30" x14ac:dyDescent="0.25">
      <c r="A529" s="223">
        <v>26</v>
      </c>
      <c r="B529" s="222" t="s">
        <v>543</v>
      </c>
      <c r="C529" s="223" t="s">
        <v>488</v>
      </c>
      <c r="D529" s="223">
        <v>1</v>
      </c>
    </row>
    <row r="530" spans="1:4" ht="30" x14ac:dyDescent="0.25">
      <c r="A530" s="223">
        <v>27</v>
      </c>
      <c r="B530" s="222" t="s">
        <v>544</v>
      </c>
      <c r="C530" s="223" t="s">
        <v>488</v>
      </c>
      <c r="D530" s="223">
        <v>1</v>
      </c>
    </row>
    <row r="531" spans="1:4" ht="30" x14ac:dyDescent="0.25">
      <c r="A531" s="223">
        <v>28</v>
      </c>
      <c r="B531" s="222" t="s">
        <v>545</v>
      </c>
      <c r="C531" s="223" t="s">
        <v>488</v>
      </c>
      <c r="D531" s="223">
        <v>1</v>
      </c>
    </row>
    <row r="532" spans="1:4" ht="30" x14ac:dyDescent="0.25">
      <c r="A532" s="223">
        <v>29</v>
      </c>
      <c r="B532" s="222" t="s">
        <v>546</v>
      </c>
      <c r="C532" s="223" t="s">
        <v>488</v>
      </c>
      <c r="D532" s="223">
        <v>1</v>
      </c>
    </row>
    <row r="533" spans="1:4" ht="30" x14ac:dyDescent="0.25">
      <c r="A533" s="223">
        <v>30</v>
      </c>
      <c r="B533" s="222" t="s">
        <v>521</v>
      </c>
      <c r="C533" s="223" t="s">
        <v>268</v>
      </c>
      <c r="D533" s="223">
        <v>2</v>
      </c>
    </row>
    <row r="534" spans="1:4" x14ac:dyDescent="0.25">
      <c r="A534" s="287" t="s">
        <v>654</v>
      </c>
      <c r="B534" s="288"/>
      <c r="C534" s="288"/>
      <c r="D534" s="289"/>
    </row>
    <row r="535" spans="1:4" ht="28.5" x14ac:dyDescent="0.25">
      <c r="A535" s="223"/>
      <c r="B535" s="275" t="s">
        <v>655</v>
      </c>
      <c r="C535" s="223"/>
      <c r="D535" s="223"/>
    </row>
    <row r="536" spans="1:4" ht="30" x14ac:dyDescent="0.25">
      <c r="A536" s="223">
        <v>1</v>
      </c>
      <c r="B536" s="222" t="s">
        <v>549</v>
      </c>
      <c r="C536" s="223" t="s">
        <v>281</v>
      </c>
      <c r="D536" s="223">
        <v>6</v>
      </c>
    </row>
    <row r="537" spans="1:4" x14ac:dyDescent="0.25">
      <c r="A537" s="223">
        <v>2</v>
      </c>
      <c r="B537" s="222" t="s">
        <v>550</v>
      </c>
      <c r="C537" s="223" t="s">
        <v>551</v>
      </c>
      <c r="D537" s="223">
        <v>6</v>
      </c>
    </row>
    <row r="538" spans="1:4" x14ac:dyDescent="0.25">
      <c r="A538" s="223">
        <v>3</v>
      </c>
      <c r="B538" s="222" t="s">
        <v>552</v>
      </c>
      <c r="C538" s="223" t="s">
        <v>13</v>
      </c>
      <c r="D538" s="223">
        <v>12</v>
      </c>
    </row>
    <row r="539" spans="1:4" ht="30" x14ac:dyDescent="0.25">
      <c r="A539" s="223">
        <v>4</v>
      </c>
      <c r="B539" s="222" t="s">
        <v>553</v>
      </c>
      <c r="C539" s="223" t="s">
        <v>554</v>
      </c>
      <c r="D539" s="223">
        <v>6</v>
      </c>
    </row>
    <row r="540" spans="1:4" x14ac:dyDescent="0.25">
      <c r="A540" s="223">
        <v>5</v>
      </c>
      <c r="B540" s="222" t="s">
        <v>555</v>
      </c>
      <c r="C540" s="223" t="s">
        <v>556</v>
      </c>
      <c r="D540" s="223">
        <v>6</v>
      </c>
    </row>
    <row r="541" spans="1:4" ht="30" x14ac:dyDescent="0.25">
      <c r="A541" s="223">
        <v>6</v>
      </c>
      <c r="B541" s="222" t="s">
        <v>557</v>
      </c>
      <c r="C541" s="223" t="s">
        <v>558</v>
      </c>
      <c r="D541" s="223">
        <v>6</v>
      </c>
    </row>
    <row r="542" spans="1:4" ht="45" x14ac:dyDescent="0.25">
      <c r="A542" s="223">
        <v>7</v>
      </c>
      <c r="B542" s="222" t="s">
        <v>559</v>
      </c>
      <c r="C542" s="223" t="s">
        <v>15</v>
      </c>
      <c r="D542" s="223">
        <v>12</v>
      </c>
    </row>
    <row r="543" spans="1:4" ht="30" x14ac:dyDescent="0.25">
      <c r="A543" s="223">
        <v>8</v>
      </c>
      <c r="B543" s="222" t="s">
        <v>560</v>
      </c>
      <c r="C543" s="223" t="s">
        <v>491</v>
      </c>
      <c r="D543" s="223">
        <v>6</v>
      </c>
    </row>
    <row r="544" spans="1:4" ht="30" x14ac:dyDescent="0.25">
      <c r="A544" s="223">
        <v>9</v>
      </c>
      <c r="B544" s="222" t="s">
        <v>561</v>
      </c>
      <c r="C544" s="223" t="s">
        <v>562</v>
      </c>
      <c r="D544" s="223">
        <v>6</v>
      </c>
    </row>
    <row r="545" spans="1:4" x14ac:dyDescent="0.25">
      <c r="A545" s="223">
        <v>10</v>
      </c>
      <c r="B545" s="222" t="s">
        <v>563</v>
      </c>
      <c r="C545" s="223" t="s">
        <v>491</v>
      </c>
      <c r="D545" s="223">
        <v>6</v>
      </c>
    </row>
    <row r="546" spans="1:4" ht="30" x14ac:dyDescent="0.25">
      <c r="A546" s="223">
        <v>11</v>
      </c>
      <c r="B546" s="222" t="s">
        <v>564</v>
      </c>
      <c r="C546" s="223" t="s">
        <v>565</v>
      </c>
      <c r="D546" s="223">
        <v>6</v>
      </c>
    </row>
    <row r="547" spans="1:4" ht="30" x14ac:dyDescent="0.25">
      <c r="A547" s="223">
        <v>12</v>
      </c>
      <c r="B547" s="222" t="s">
        <v>566</v>
      </c>
      <c r="C547" s="223" t="s">
        <v>15</v>
      </c>
      <c r="D547" s="223">
        <v>12</v>
      </c>
    </row>
    <row r="548" spans="1:4" x14ac:dyDescent="0.25">
      <c r="A548" s="223">
        <v>13</v>
      </c>
      <c r="B548" s="222" t="s">
        <v>567</v>
      </c>
      <c r="C548" s="223" t="s">
        <v>558</v>
      </c>
      <c r="D548" s="223">
        <v>6</v>
      </c>
    </row>
    <row r="549" spans="1:4" ht="30" x14ac:dyDescent="0.25">
      <c r="A549" s="223">
        <v>14</v>
      </c>
      <c r="B549" s="222" t="s">
        <v>568</v>
      </c>
      <c r="C549" s="223" t="s">
        <v>569</v>
      </c>
      <c r="D549" s="223">
        <v>12</v>
      </c>
    </row>
    <row r="550" spans="1:4" ht="30" x14ac:dyDescent="0.25">
      <c r="A550" s="223">
        <v>15</v>
      </c>
      <c r="B550" s="222" t="s">
        <v>570</v>
      </c>
      <c r="C550" s="223" t="s">
        <v>565</v>
      </c>
      <c r="D550" s="223">
        <v>6</v>
      </c>
    </row>
    <row r="551" spans="1:4" x14ac:dyDescent="0.25">
      <c r="A551" s="223">
        <v>16</v>
      </c>
      <c r="B551" s="222" t="s">
        <v>571</v>
      </c>
      <c r="C551" s="223" t="s">
        <v>565</v>
      </c>
      <c r="D551" s="223">
        <v>6</v>
      </c>
    </row>
    <row r="552" spans="1:4" x14ac:dyDescent="0.25">
      <c r="A552" s="223">
        <v>17</v>
      </c>
      <c r="B552" s="222" t="s">
        <v>572</v>
      </c>
      <c r="C552" s="223" t="s">
        <v>573</v>
      </c>
      <c r="D552" s="223">
        <v>6</v>
      </c>
    </row>
    <row r="553" spans="1:4" ht="45" x14ac:dyDescent="0.25">
      <c r="A553" s="223">
        <v>18</v>
      </c>
      <c r="B553" s="222" t="s">
        <v>574</v>
      </c>
      <c r="C553" s="223" t="s">
        <v>575</v>
      </c>
      <c r="D553" s="223">
        <v>6</v>
      </c>
    </row>
    <row r="554" spans="1:4" x14ac:dyDescent="0.25">
      <c r="A554" s="223">
        <v>19</v>
      </c>
      <c r="B554" s="222" t="s">
        <v>576</v>
      </c>
      <c r="C554" s="223" t="s">
        <v>565</v>
      </c>
      <c r="D554" s="223">
        <v>6</v>
      </c>
    </row>
    <row r="555" spans="1:4" ht="30" x14ac:dyDescent="0.25">
      <c r="A555" s="223">
        <v>20</v>
      </c>
      <c r="B555" s="222" t="s">
        <v>577</v>
      </c>
      <c r="C555" s="223" t="s">
        <v>15</v>
      </c>
      <c r="D555" s="223">
        <v>12</v>
      </c>
    </row>
    <row r="556" spans="1:4" ht="30" x14ac:dyDescent="0.25">
      <c r="A556" s="223">
        <v>21</v>
      </c>
      <c r="B556" s="222" t="s">
        <v>578</v>
      </c>
      <c r="C556" s="223" t="s">
        <v>579</v>
      </c>
      <c r="D556" s="223">
        <v>6</v>
      </c>
    </row>
    <row r="557" spans="1:4" ht="30" x14ac:dyDescent="0.25">
      <c r="A557" s="223">
        <v>22</v>
      </c>
      <c r="B557" s="222" t="s">
        <v>580</v>
      </c>
      <c r="C557" s="223" t="s">
        <v>579</v>
      </c>
      <c r="D557" s="223">
        <v>6</v>
      </c>
    </row>
    <row r="558" spans="1:4" ht="30" x14ac:dyDescent="0.25">
      <c r="A558" s="223">
        <v>23</v>
      </c>
      <c r="B558" s="222" t="s">
        <v>581</v>
      </c>
      <c r="C558" s="223" t="s">
        <v>575</v>
      </c>
      <c r="D558" s="223">
        <v>6</v>
      </c>
    </row>
    <row r="559" spans="1:4" ht="30" x14ac:dyDescent="0.25">
      <c r="A559" s="223">
        <v>24</v>
      </c>
      <c r="B559" s="222" t="s">
        <v>582</v>
      </c>
      <c r="C559" s="223" t="s">
        <v>583</v>
      </c>
      <c r="D559" s="223">
        <v>6</v>
      </c>
    </row>
    <row r="560" spans="1:4" ht="30" x14ac:dyDescent="0.25">
      <c r="A560" s="223">
        <v>25</v>
      </c>
      <c r="B560" s="222" t="s">
        <v>584</v>
      </c>
      <c r="C560" s="223" t="s">
        <v>281</v>
      </c>
      <c r="D560" s="223">
        <v>6</v>
      </c>
    </row>
    <row r="561" spans="1:4" ht="30" x14ac:dyDescent="0.25">
      <c r="A561" s="223">
        <v>26</v>
      </c>
      <c r="B561" s="222" t="s">
        <v>585</v>
      </c>
      <c r="C561" s="223" t="s">
        <v>586</v>
      </c>
      <c r="D561" s="223">
        <v>6</v>
      </c>
    </row>
    <row r="562" spans="1:4" x14ac:dyDescent="0.25">
      <c r="A562" s="223">
        <v>27</v>
      </c>
      <c r="B562" s="222" t="s">
        <v>587</v>
      </c>
      <c r="C562" s="223" t="s">
        <v>588</v>
      </c>
      <c r="D562" s="223">
        <v>12</v>
      </c>
    </row>
    <row r="563" spans="1:4" x14ac:dyDescent="0.25">
      <c r="A563" s="223">
        <v>28</v>
      </c>
      <c r="B563" s="222" t="s">
        <v>589</v>
      </c>
      <c r="C563" s="223" t="s">
        <v>590</v>
      </c>
      <c r="D563" s="223">
        <v>6</v>
      </c>
    </row>
    <row r="564" spans="1:4" ht="30" x14ac:dyDescent="0.25">
      <c r="A564" s="223">
        <v>29</v>
      </c>
      <c r="B564" s="222" t="s">
        <v>591</v>
      </c>
      <c r="C564" s="223" t="s">
        <v>441</v>
      </c>
      <c r="D564" s="223">
        <v>6</v>
      </c>
    </row>
    <row r="565" spans="1:4" ht="30" x14ac:dyDescent="0.25">
      <c r="A565" s="223">
        <v>30</v>
      </c>
      <c r="B565" s="222" t="s">
        <v>592</v>
      </c>
      <c r="C565" s="223" t="s">
        <v>579</v>
      </c>
      <c r="D565" s="223">
        <v>6</v>
      </c>
    </row>
    <row r="566" spans="1:4" ht="45" x14ac:dyDescent="0.25">
      <c r="A566" s="223">
        <v>31</v>
      </c>
      <c r="B566" s="222" t="s">
        <v>593</v>
      </c>
      <c r="C566" s="223"/>
      <c r="D566" s="223"/>
    </row>
    <row r="567" spans="1:4" x14ac:dyDescent="0.25">
      <c r="A567" s="223"/>
      <c r="B567" s="222" t="s">
        <v>594</v>
      </c>
      <c r="C567" s="223" t="s">
        <v>595</v>
      </c>
      <c r="D567" s="223">
        <v>48</v>
      </c>
    </row>
    <row r="568" spans="1:4" x14ac:dyDescent="0.25">
      <c r="A568" s="223"/>
      <c r="B568" s="222" t="s">
        <v>596</v>
      </c>
      <c r="C568" s="223" t="s">
        <v>595</v>
      </c>
      <c r="D568" s="223">
        <v>48</v>
      </c>
    </row>
    <row r="569" spans="1:4" x14ac:dyDescent="0.25">
      <c r="A569" s="223"/>
      <c r="B569" s="222" t="s">
        <v>597</v>
      </c>
      <c r="C569" s="223" t="s">
        <v>595</v>
      </c>
      <c r="D569" s="223">
        <v>480</v>
      </c>
    </row>
    <row r="570" spans="1:4" x14ac:dyDescent="0.25">
      <c r="A570" s="223"/>
      <c r="B570" s="222" t="s">
        <v>598</v>
      </c>
      <c r="C570" s="223" t="s">
        <v>595</v>
      </c>
      <c r="D570" s="223">
        <v>300</v>
      </c>
    </row>
    <row r="571" spans="1:4" x14ac:dyDescent="0.25">
      <c r="A571" s="223">
        <v>32</v>
      </c>
      <c r="B571" s="222" t="s">
        <v>599</v>
      </c>
      <c r="C571" s="223" t="s">
        <v>281</v>
      </c>
      <c r="D571" s="223">
        <v>6</v>
      </c>
    </row>
    <row r="572" spans="1:4" ht="30" x14ac:dyDescent="0.25">
      <c r="A572" s="223">
        <v>33</v>
      </c>
      <c r="B572" s="222" t="s">
        <v>600</v>
      </c>
      <c r="C572" s="223" t="s">
        <v>271</v>
      </c>
      <c r="D572" s="223">
        <v>108</v>
      </c>
    </row>
    <row r="573" spans="1:4" ht="28.5" x14ac:dyDescent="0.25">
      <c r="A573" s="223"/>
      <c r="B573" s="275" t="s">
        <v>656</v>
      </c>
      <c r="C573" s="223"/>
      <c r="D573" s="223"/>
    </row>
    <row r="574" spans="1:4" ht="30" x14ac:dyDescent="0.25">
      <c r="A574" s="223">
        <v>1</v>
      </c>
      <c r="B574" s="222" t="s">
        <v>602</v>
      </c>
      <c r="C574" s="223" t="s">
        <v>488</v>
      </c>
      <c r="D574" s="223">
        <v>6</v>
      </c>
    </row>
    <row r="575" spans="1:4" ht="30" x14ac:dyDescent="0.25">
      <c r="A575" s="223">
        <v>2</v>
      </c>
      <c r="B575" s="222" t="s">
        <v>657</v>
      </c>
      <c r="C575" s="223" t="s">
        <v>603</v>
      </c>
      <c r="D575" s="223">
        <v>6</v>
      </c>
    </row>
    <row r="576" spans="1:4" ht="30" x14ac:dyDescent="0.25">
      <c r="A576" s="223">
        <v>3</v>
      </c>
      <c r="B576" s="222" t="s">
        <v>604</v>
      </c>
      <c r="C576" s="223" t="s">
        <v>488</v>
      </c>
      <c r="D576" s="223">
        <v>6</v>
      </c>
    </row>
    <row r="577" spans="1:4" ht="30" x14ac:dyDescent="0.25">
      <c r="A577" s="223">
        <v>4</v>
      </c>
      <c r="B577" s="222" t="s">
        <v>605</v>
      </c>
      <c r="C577" s="223" t="s">
        <v>25</v>
      </c>
      <c r="D577" s="223">
        <v>6</v>
      </c>
    </row>
    <row r="578" spans="1:4" ht="30" x14ac:dyDescent="0.25">
      <c r="A578" s="223">
        <v>5</v>
      </c>
      <c r="B578" s="222" t="s">
        <v>606</v>
      </c>
      <c r="C578" s="223" t="s">
        <v>29</v>
      </c>
      <c r="D578" s="223">
        <v>36</v>
      </c>
    </row>
    <row r="579" spans="1:4" ht="30" x14ac:dyDescent="0.25">
      <c r="A579" s="223">
        <v>6</v>
      </c>
      <c r="B579" s="222" t="s">
        <v>607</v>
      </c>
      <c r="C579" s="223" t="s">
        <v>16</v>
      </c>
      <c r="D579" s="223">
        <v>6</v>
      </c>
    </row>
    <row r="580" spans="1:4" ht="30" x14ac:dyDescent="0.25">
      <c r="A580" s="223">
        <v>7</v>
      </c>
      <c r="B580" s="222" t="s">
        <v>608</v>
      </c>
      <c r="C580" s="223" t="s">
        <v>609</v>
      </c>
      <c r="D580" s="223">
        <v>6</v>
      </c>
    </row>
    <row r="581" spans="1:4" ht="30" x14ac:dyDescent="0.25">
      <c r="A581" s="223">
        <v>8</v>
      </c>
      <c r="B581" s="222" t="s">
        <v>610</v>
      </c>
      <c r="C581" s="223" t="s">
        <v>491</v>
      </c>
      <c r="D581" s="223">
        <v>6</v>
      </c>
    </row>
    <row r="582" spans="1:4" ht="30" x14ac:dyDescent="0.25">
      <c r="A582" s="223">
        <v>9</v>
      </c>
      <c r="B582" s="222" t="s">
        <v>611</v>
      </c>
      <c r="C582" s="223" t="s">
        <v>612</v>
      </c>
      <c r="D582" s="223">
        <v>6</v>
      </c>
    </row>
    <row r="583" spans="1:4" ht="30" x14ac:dyDescent="0.25">
      <c r="A583" s="223">
        <v>10</v>
      </c>
      <c r="B583" s="222" t="s">
        <v>613</v>
      </c>
      <c r="C583" s="223" t="s">
        <v>614</v>
      </c>
      <c r="D583" s="223">
        <v>36</v>
      </c>
    </row>
    <row r="584" spans="1:4" ht="90" x14ac:dyDescent="0.25">
      <c r="A584" s="223">
        <v>11</v>
      </c>
      <c r="B584" s="276" t="s">
        <v>615</v>
      </c>
      <c r="C584" s="223" t="s">
        <v>616</v>
      </c>
      <c r="D584" s="223">
        <v>6</v>
      </c>
    </row>
    <row r="585" spans="1:4" ht="30" x14ac:dyDescent="0.25">
      <c r="A585" s="223">
        <v>12</v>
      </c>
      <c r="B585" s="222" t="s">
        <v>617</v>
      </c>
      <c r="C585" s="223" t="s">
        <v>618</v>
      </c>
      <c r="D585" s="223">
        <v>6</v>
      </c>
    </row>
    <row r="586" spans="1:4" ht="90" x14ac:dyDescent="0.25">
      <c r="A586" s="223">
        <v>13</v>
      </c>
      <c r="B586" s="276" t="s">
        <v>619</v>
      </c>
      <c r="C586" s="223" t="s">
        <v>620</v>
      </c>
      <c r="D586" s="223">
        <v>6</v>
      </c>
    </row>
    <row r="587" spans="1:4" ht="45" x14ac:dyDescent="0.25">
      <c r="A587" s="223">
        <v>14</v>
      </c>
      <c r="B587" s="222" t="s">
        <v>621</v>
      </c>
      <c r="C587" s="223" t="s">
        <v>620</v>
      </c>
      <c r="D587" s="223">
        <v>6</v>
      </c>
    </row>
    <row r="588" spans="1:4" ht="30" x14ac:dyDescent="0.25">
      <c r="A588" s="223">
        <v>15</v>
      </c>
      <c r="B588" s="222" t="s">
        <v>622</v>
      </c>
      <c r="C588" s="223" t="s">
        <v>620</v>
      </c>
      <c r="D588" s="223">
        <v>6</v>
      </c>
    </row>
    <row r="589" spans="1:4" ht="30" x14ac:dyDescent="0.25">
      <c r="A589" s="223">
        <v>16</v>
      </c>
      <c r="B589" s="222" t="s">
        <v>623</v>
      </c>
      <c r="C589" s="223" t="s">
        <v>14</v>
      </c>
      <c r="D589" s="223">
        <v>6</v>
      </c>
    </row>
    <row r="590" spans="1:4" ht="30" x14ac:dyDescent="0.25">
      <c r="A590" s="223">
        <v>17</v>
      </c>
      <c r="B590" s="222" t="s">
        <v>624</v>
      </c>
      <c r="C590" s="223" t="s">
        <v>14</v>
      </c>
      <c r="D590" s="223">
        <v>6</v>
      </c>
    </row>
    <row r="591" spans="1:4" ht="45" x14ac:dyDescent="0.25">
      <c r="A591" s="223">
        <v>18</v>
      </c>
      <c r="B591" s="222" t="s">
        <v>625</v>
      </c>
      <c r="C591" s="223" t="s">
        <v>626</v>
      </c>
      <c r="D591" s="223">
        <v>6</v>
      </c>
    </row>
    <row r="592" spans="1:4" ht="30" x14ac:dyDescent="0.25">
      <c r="A592" s="223">
        <v>19</v>
      </c>
      <c r="B592" s="222" t="s">
        <v>627</v>
      </c>
      <c r="C592" s="223" t="s">
        <v>603</v>
      </c>
      <c r="D592" s="223">
        <v>6</v>
      </c>
    </row>
    <row r="593" spans="1:7" ht="30" x14ac:dyDescent="0.25">
      <c r="A593" s="223">
        <v>20</v>
      </c>
      <c r="B593" s="222" t="s">
        <v>628</v>
      </c>
      <c r="C593" s="223" t="s">
        <v>488</v>
      </c>
      <c r="D593" s="223">
        <v>6</v>
      </c>
    </row>
    <row r="594" spans="1:7" ht="45" x14ac:dyDescent="0.25">
      <c r="A594" s="223">
        <v>21</v>
      </c>
      <c r="B594" s="222" t="s">
        <v>629</v>
      </c>
      <c r="C594" s="223" t="s">
        <v>603</v>
      </c>
      <c r="D594" s="223">
        <v>6</v>
      </c>
    </row>
    <row r="595" spans="1:7" ht="30" x14ac:dyDescent="0.25">
      <c r="A595" s="223">
        <v>22</v>
      </c>
      <c r="B595" s="222" t="s">
        <v>630</v>
      </c>
      <c r="C595" s="223" t="s">
        <v>488</v>
      </c>
      <c r="D595" s="223">
        <v>6</v>
      </c>
    </row>
    <row r="596" spans="1:7" ht="30" x14ac:dyDescent="0.25">
      <c r="A596" s="223">
        <v>23</v>
      </c>
      <c r="B596" s="222" t="s">
        <v>631</v>
      </c>
      <c r="C596" s="223" t="s">
        <v>488</v>
      </c>
      <c r="D596" s="223">
        <v>6</v>
      </c>
    </row>
    <row r="597" spans="1:7" ht="30" x14ac:dyDescent="0.25">
      <c r="A597" s="223"/>
      <c r="B597" s="222" t="s">
        <v>632</v>
      </c>
      <c r="C597" s="223" t="s">
        <v>633</v>
      </c>
      <c r="D597" s="223">
        <v>36</v>
      </c>
    </row>
    <row r="598" spans="1:7" x14ac:dyDescent="0.25">
      <c r="D598" s="277"/>
    </row>
    <row r="599" spans="1:7" ht="15.75" x14ac:dyDescent="0.25">
      <c r="B599" s="284" t="s">
        <v>661</v>
      </c>
      <c r="C599" s="285" t="s">
        <v>662</v>
      </c>
      <c r="D599" s="277"/>
    </row>
    <row r="600" spans="1:7" ht="15.75" x14ac:dyDescent="0.25">
      <c r="B600" s="284"/>
      <c r="C600" s="286"/>
      <c r="D600" s="277"/>
    </row>
    <row r="601" spans="1:7" ht="15.75" x14ac:dyDescent="0.25">
      <c r="B601" s="278" t="s">
        <v>663</v>
      </c>
      <c r="C601" s="278" t="s">
        <v>664</v>
      </c>
      <c r="D601"/>
      <c r="F601"/>
      <c r="G601"/>
    </row>
    <row r="602" spans="1:7" ht="15.75" x14ac:dyDescent="0.25">
      <c r="B602" s="278"/>
      <c r="C602" s="279"/>
      <c r="D602"/>
      <c r="E602"/>
      <c r="F602"/>
      <c r="G602"/>
    </row>
    <row r="603" spans="1:7" ht="15.75" x14ac:dyDescent="0.25">
      <c r="B603" s="278"/>
      <c r="C603" s="278"/>
      <c r="D603"/>
      <c r="E603"/>
      <c r="F603"/>
    </row>
    <row r="604" spans="1:7" ht="15.75" x14ac:dyDescent="0.25">
      <c r="B604" s="278"/>
      <c r="C604" s="279"/>
      <c r="D604"/>
      <c r="E604"/>
      <c r="F604"/>
      <c r="G604"/>
    </row>
    <row r="605" spans="1:7" ht="15.75" x14ac:dyDescent="0.25">
      <c r="B605" s="278"/>
      <c r="C605" s="279"/>
      <c r="D605"/>
      <c r="E605"/>
      <c r="F605"/>
      <c r="G605"/>
    </row>
    <row r="606" spans="1:7" ht="15.75" x14ac:dyDescent="0.25">
      <c r="B606" s="278"/>
      <c r="C606" s="279"/>
      <c r="D606"/>
      <c r="E606"/>
      <c r="F606"/>
      <c r="G606"/>
    </row>
    <row r="607" spans="1:7" ht="15.75" x14ac:dyDescent="0.25">
      <c r="B607" s="278"/>
      <c r="C607" s="279"/>
      <c r="D607"/>
      <c r="E607"/>
      <c r="F607"/>
      <c r="G607"/>
    </row>
    <row r="608" spans="1:7" ht="15.75" x14ac:dyDescent="0.25">
      <c r="B608" s="284"/>
      <c r="C608" s="286"/>
    </row>
    <row r="609" spans="2:3" ht="15.75" x14ac:dyDescent="0.25">
      <c r="B609" s="284"/>
      <c r="C609" s="285"/>
    </row>
  </sheetData>
  <mergeCells count="10">
    <mergeCell ref="B445:B446"/>
    <mergeCell ref="A445:A446"/>
    <mergeCell ref="A1:D1"/>
    <mergeCell ref="A2:D2"/>
    <mergeCell ref="A3:D3"/>
    <mergeCell ref="A108:A109"/>
    <mergeCell ref="A149:A150"/>
    <mergeCell ref="B149:B150"/>
    <mergeCell ref="A303:D303"/>
    <mergeCell ref="A534:D534"/>
  </mergeCells>
  <pageMargins left="1.2204724409448819" right="0.27559055118110237" top="0.35433070866141736" bottom="0.35433070866141736" header="0.31496062992125984" footer="0.31496062992125984"/>
  <pageSetup paperSize="9" scale="8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154" workbookViewId="0">
      <selection activeCell="C75" sqref="A75:I78"/>
    </sheetView>
  </sheetViews>
  <sheetFormatPr defaultRowHeight="12" x14ac:dyDescent="0.25"/>
  <cols>
    <col min="1" max="1" width="3.28515625" style="10" customWidth="1"/>
    <col min="2" max="2" width="15.42578125" style="1" customWidth="1"/>
    <col min="3" max="3" width="43.7109375" style="1" customWidth="1"/>
    <col min="4" max="4" width="7.5703125" style="1" customWidth="1"/>
    <col min="5" max="5" width="13.42578125" style="1" customWidth="1"/>
    <col min="6" max="6" width="6.42578125" style="1" customWidth="1"/>
    <col min="7" max="7" width="8.7109375" style="1" customWidth="1"/>
    <col min="8" max="8" width="10.28515625" style="1" customWidth="1"/>
    <col min="9" max="9" width="10.5703125" style="1" customWidth="1"/>
    <col min="10" max="10" width="8.42578125" style="1" customWidth="1"/>
    <col min="11" max="11" width="14" style="1" customWidth="1"/>
    <col min="12" max="13" width="13.140625" style="1" customWidth="1"/>
    <col min="14" max="14" width="9.140625" style="1"/>
    <col min="15" max="15" width="12.42578125" style="1" customWidth="1"/>
    <col min="16" max="16384" width="9.140625" style="1"/>
  </cols>
  <sheetData>
    <row r="1" spans="1:11" s="38" customFormat="1" x14ac:dyDescent="0.2">
      <c r="B1" s="39"/>
      <c r="D1" s="314" t="s">
        <v>44</v>
      </c>
      <c r="E1" s="314"/>
      <c r="F1" s="314"/>
      <c r="G1" s="314"/>
      <c r="H1" s="314"/>
      <c r="I1" s="40"/>
      <c r="J1" s="40"/>
      <c r="K1" s="40"/>
    </row>
    <row r="2" spans="1:11" s="38" customFormat="1" x14ac:dyDescent="0.2">
      <c r="B2" s="315"/>
      <c r="C2" s="315"/>
      <c r="D2" s="40" t="s">
        <v>45</v>
      </c>
      <c r="G2" s="40"/>
      <c r="H2" s="40"/>
      <c r="I2" s="40"/>
      <c r="J2" s="40"/>
      <c r="K2" s="40"/>
    </row>
    <row r="3" spans="1:11" s="38" customFormat="1" x14ac:dyDescent="0.2">
      <c r="B3" s="40"/>
      <c r="C3" s="41"/>
      <c r="D3" s="314" t="s">
        <v>247</v>
      </c>
      <c r="E3" s="314"/>
      <c r="F3" s="314"/>
      <c r="G3" s="314"/>
      <c r="H3" s="314"/>
      <c r="I3" s="40"/>
      <c r="J3" s="40"/>
      <c r="K3" s="40"/>
    </row>
    <row r="4" spans="1:11" s="38" customFormat="1" x14ac:dyDescent="0.2">
      <c r="C4" s="41"/>
      <c r="D4" s="42"/>
      <c r="G4" s="39"/>
      <c r="H4" s="42"/>
      <c r="I4" s="42"/>
      <c r="J4" s="39"/>
      <c r="K4" s="42"/>
    </row>
    <row r="5" spans="1:11" s="38" customFormat="1" x14ac:dyDescent="0.2">
      <c r="A5" s="38" t="s">
        <v>10</v>
      </c>
      <c r="B5" s="316"/>
      <c r="C5" s="316"/>
      <c r="D5" s="40" t="s">
        <v>46</v>
      </c>
      <c r="G5" s="40"/>
      <c r="H5" s="40"/>
      <c r="I5" s="40"/>
      <c r="J5" s="40"/>
      <c r="K5" s="40"/>
    </row>
    <row r="6" spans="1:11" s="46" customFormat="1" x14ac:dyDescent="0.2">
      <c r="A6" s="43"/>
      <c r="B6" s="43"/>
      <c r="C6" s="43"/>
      <c r="D6" s="43"/>
      <c r="E6" s="44"/>
      <c r="F6" s="43"/>
      <c r="G6" s="45"/>
      <c r="H6" s="45"/>
      <c r="I6" s="43"/>
      <c r="J6" s="43"/>
      <c r="K6" s="43"/>
    </row>
    <row r="7" spans="1:11" s="46" customFormat="1" x14ac:dyDescent="0.2">
      <c r="A7" s="189"/>
      <c r="B7" s="189"/>
      <c r="C7" s="189"/>
      <c r="D7" s="189"/>
      <c r="E7" s="190"/>
      <c r="F7" s="189"/>
      <c r="G7" s="189"/>
      <c r="H7" s="189"/>
      <c r="I7" s="189"/>
      <c r="J7" s="43"/>
      <c r="K7" s="43"/>
    </row>
    <row r="8" spans="1:11" s="46" customFormat="1" x14ac:dyDescent="0.2">
      <c r="A8" s="313" t="s">
        <v>47</v>
      </c>
      <c r="B8" s="313"/>
      <c r="C8" s="313"/>
      <c r="D8" s="313"/>
      <c r="E8" s="313"/>
      <c r="F8" s="313"/>
      <c r="G8" s="313"/>
      <c r="H8" s="313"/>
      <c r="I8" s="313"/>
      <c r="J8" s="47"/>
      <c r="K8" s="47"/>
    </row>
    <row r="9" spans="1:11" s="46" customFormat="1" x14ac:dyDescent="0.2">
      <c r="A9" s="313" t="s">
        <v>99</v>
      </c>
      <c r="B9" s="313"/>
      <c r="C9" s="313"/>
      <c r="D9" s="313"/>
      <c r="E9" s="313"/>
      <c r="F9" s="313"/>
      <c r="G9" s="313"/>
      <c r="H9" s="313"/>
      <c r="I9" s="313"/>
      <c r="J9" s="48"/>
      <c r="K9" s="48"/>
    </row>
    <row r="10" spans="1:11" s="46" customFormat="1" x14ac:dyDescent="0.2">
      <c r="A10" s="308" t="s">
        <v>237</v>
      </c>
      <c r="B10" s="308"/>
      <c r="C10" s="308"/>
      <c r="D10" s="308"/>
      <c r="E10" s="308"/>
      <c r="F10" s="308"/>
      <c r="G10" s="308"/>
      <c r="H10" s="308"/>
      <c r="I10" s="308"/>
    </row>
    <row r="11" spans="1:11" s="46" customFormat="1" x14ac:dyDescent="0.2">
      <c r="A11" s="309" t="s">
        <v>0</v>
      </c>
      <c r="B11" s="310" t="s">
        <v>11</v>
      </c>
      <c r="C11" s="311" t="s">
        <v>1</v>
      </c>
      <c r="D11" s="312" t="s">
        <v>2</v>
      </c>
      <c r="E11" s="312" t="s">
        <v>4</v>
      </c>
      <c r="F11" s="310" t="s">
        <v>48</v>
      </c>
      <c r="G11" s="310"/>
      <c r="H11" s="310" t="s">
        <v>49</v>
      </c>
      <c r="I11" s="310"/>
    </row>
    <row r="12" spans="1:11" s="46" customFormat="1" x14ac:dyDescent="0.2">
      <c r="A12" s="309"/>
      <c r="B12" s="310"/>
      <c r="C12" s="311"/>
      <c r="D12" s="312"/>
      <c r="E12" s="312"/>
      <c r="F12" s="49" t="s">
        <v>50</v>
      </c>
      <c r="G12" s="49" t="s">
        <v>51</v>
      </c>
      <c r="H12" s="49" t="s">
        <v>50</v>
      </c>
      <c r="I12" s="49" t="s">
        <v>51</v>
      </c>
    </row>
    <row r="13" spans="1:11" s="46" customFormat="1" x14ac:dyDescent="0.2">
      <c r="A13" s="50"/>
      <c r="B13" s="51" t="s">
        <v>52</v>
      </c>
      <c r="C13" s="52"/>
      <c r="D13" s="53"/>
      <c r="E13" s="53"/>
      <c r="F13" s="53"/>
      <c r="G13" s="53"/>
      <c r="H13" s="54"/>
      <c r="I13" s="53"/>
    </row>
    <row r="14" spans="1:11" s="46" customFormat="1" x14ac:dyDescent="0.2">
      <c r="A14" s="301" t="s">
        <v>53</v>
      </c>
      <c r="B14" s="301"/>
      <c r="C14" s="301"/>
      <c r="D14" s="301"/>
      <c r="E14" s="301"/>
      <c r="F14" s="301"/>
      <c r="G14" s="301"/>
      <c r="H14" s="55"/>
      <c r="I14" s="55"/>
    </row>
    <row r="15" spans="1:11" s="46" customFormat="1" x14ac:dyDescent="0.2">
      <c r="A15" s="306" t="s">
        <v>54</v>
      </c>
      <c r="B15" s="306"/>
      <c r="C15" s="306"/>
      <c r="D15" s="306"/>
      <c r="E15" s="306"/>
      <c r="F15" s="306"/>
      <c r="G15" s="306"/>
      <c r="H15" s="306"/>
      <c r="I15" s="306"/>
    </row>
    <row r="16" spans="1:11" s="46" customFormat="1" x14ac:dyDescent="0.2">
      <c r="A16" s="307" t="s">
        <v>55</v>
      </c>
      <c r="B16" s="307"/>
      <c r="C16" s="307"/>
      <c r="D16" s="307"/>
      <c r="E16" s="307"/>
      <c r="F16" s="307"/>
      <c r="G16" s="307"/>
      <c r="H16" s="55"/>
      <c r="I16" s="55"/>
    </row>
    <row r="17" spans="1:9" s="46" customFormat="1" x14ac:dyDescent="0.2">
      <c r="A17" s="301" t="s">
        <v>56</v>
      </c>
      <c r="B17" s="301"/>
      <c r="C17" s="301"/>
      <c r="D17" s="301"/>
      <c r="E17" s="301"/>
      <c r="F17" s="301"/>
      <c r="G17" s="301"/>
      <c r="H17" s="55"/>
      <c r="I17" s="55"/>
    </row>
    <row r="18" spans="1:9" s="46" customFormat="1" x14ac:dyDescent="0.2">
      <c r="A18" s="301" t="s">
        <v>57</v>
      </c>
      <c r="B18" s="301"/>
      <c r="C18" s="301"/>
      <c r="D18" s="301"/>
      <c r="E18" s="301"/>
      <c r="F18" s="301"/>
      <c r="G18" s="301"/>
      <c r="H18" s="55"/>
      <c r="I18" s="55"/>
    </row>
    <row r="19" spans="1:9" s="46" customFormat="1" x14ac:dyDescent="0.2">
      <c r="A19" s="301" t="s">
        <v>58</v>
      </c>
      <c r="B19" s="301"/>
      <c r="C19" s="301"/>
      <c r="D19" s="301"/>
      <c r="E19" s="301"/>
      <c r="F19" s="301"/>
      <c r="G19" s="301"/>
      <c r="H19" s="55"/>
      <c r="I19" s="55"/>
    </row>
    <row r="20" spans="1:9" s="46" customFormat="1" ht="24" x14ac:dyDescent="0.2">
      <c r="A20" s="56">
        <v>1</v>
      </c>
      <c r="B20" s="57" t="s">
        <v>59</v>
      </c>
      <c r="C20" s="58" t="s">
        <v>60</v>
      </c>
      <c r="D20" s="59" t="s">
        <v>22</v>
      </c>
      <c r="E20" s="59">
        <v>1</v>
      </c>
      <c r="F20" s="60">
        <v>69.12</v>
      </c>
      <c r="G20" s="60">
        <f t="shared" ref="G20:G29" si="0">(SUM(E20*F20)*1.2*1.2*1.2)</f>
        <v>119.43935999999999</v>
      </c>
      <c r="H20" s="187">
        <v>19331.32</v>
      </c>
      <c r="I20" s="61">
        <f>G20*H20</f>
        <v>2308920.4887552001</v>
      </c>
    </row>
    <row r="21" spans="1:9" s="46" customFormat="1" ht="24" x14ac:dyDescent="0.2">
      <c r="A21" s="56">
        <v>2</v>
      </c>
      <c r="B21" s="57" t="s">
        <v>61</v>
      </c>
      <c r="C21" s="62" t="s">
        <v>62</v>
      </c>
      <c r="D21" s="59" t="s">
        <v>63</v>
      </c>
      <c r="E21" s="59">
        <v>1</v>
      </c>
      <c r="F21" s="60">
        <v>11.52</v>
      </c>
      <c r="G21" s="60">
        <f t="shared" si="0"/>
        <v>19.906559999999999</v>
      </c>
      <c r="H21" s="18">
        <v>19331.32</v>
      </c>
      <c r="I21" s="61">
        <f t="shared" ref="I21:I29" si="1">G21*H21</f>
        <v>384820.08145919995</v>
      </c>
    </row>
    <row r="22" spans="1:9" s="46" customFormat="1" ht="24" x14ac:dyDescent="0.2">
      <c r="A22" s="56">
        <v>3</v>
      </c>
      <c r="B22" s="57" t="s">
        <v>64</v>
      </c>
      <c r="C22" s="58" t="s">
        <v>65</v>
      </c>
      <c r="D22" s="59" t="s">
        <v>22</v>
      </c>
      <c r="E22" s="59">
        <v>3</v>
      </c>
      <c r="F22" s="60">
        <v>46.08</v>
      </c>
      <c r="G22" s="60">
        <f t="shared" si="0"/>
        <v>238.87871999999999</v>
      </c>
      <c r="H22" s="18">
        <v>19331.32</v>
      </c>
      <c r="I22" s="61">
        <f t="shared" si="1"/>
        <v>4617840.9775104001</v>
      </c>
    </row>
    <row r="23" spans="1:9" s="46" customFormat="1" ht="24" x14ac:dyDescent="0.2">
      <c r="A23" s="56">
        <v>4</v>
      </c>
      <c r="B23" s="57" t="s">
        <v>66</v>
      </c>
      <c r="C23" s="62" t="s">
        <v>67</v>
      </c>
      <c r="D23" s="59" t="s">
        <v>22</v>
      </c>
      <c r="E23" s="59">
        <v>1</v>
      </c>
      <c r="F23" s="60">
        <v>48</v>
      </c>
      <c r="G23" s="60">
        <f t="shared" si="0"/>
        <v>82.943999999999988</v>
      </c>
      <c r="H23" s="18">
        <v>19331.32</v>
      </c>
      <c r="I23" s="61">
        <f t="shared" si="1"/>
        <v>1603417.0060799997</v>
      </c>
    </row>
    <row r="24" spans="1:9" s="46" customFormat="1" ht="24" x14ac:dyDescent="0.2">
      <c r="A24" s="56">
        <v>5</v>
      </c>
      <c r="B24" s="57" t="s">
        <v>68</v>
      </c>
      <c r="C24" s="62" t="s">
        <v>69</v>
      </c>
      <c r="D24" s="59" t="s">
        <v>22</v>
      </c>
      <c r="E24" s="59">
        <v>1</v>
      </c>
      <c r="F24" s="60">
        <v>69.12</v>
      </c>
      <c r="G24" s="60">
        <f t="shared" si="0"/>
        <v>119.43935999999999</v>
      </c>
      <c r="H24" s="18">
        <v>19331.32</v>
      </c>
      <c r="I24" s="61">
        <f t="shared" si="1"/>
        <v>2308920.4887552001</v>
      </c>
    </row>
    <row r="25" spans="1:9" s="46" customFormat="1" ht="24" x14ac:dyDescent="0.2">
      <c r="A25" s="56">
        <v>6</v>
      </c>
      <c r="B25" s="57" t="s">
        <v>70</v>
      </c>
      <c r="C25" s="62" t="s">
        <v>71</v>
      </c>
      <c r="D25" s="59" t="s">
        <v>22</v>
      </c>
      <c r="E25" s="59">
        <v>1</v>
      </c>
      <c r="F25" s="60">
        <v>27.84</v>
      </c>
      <c r="G25" s="60">
        <f t="shared" si="0"/>
        <v>48.107519999999994</v>
      </c>
      <c r="H25" s="18">
        <v>19331.32</v>
      </c>
      <c r="I25" s="61">
        <f t="shared" si="1"/>
        <v>929981.86352639983</v>
      </c>
    </row>
    <row r="26" spans="1:9" s="46" customFormat="1" ht="24" x14ac:dyDescent="0.2">
      <c r="A26" s="56">
        <v>7</v>
      </c>
      <c r="B26" s="57" t="s">
        <v>72</v>
      </c>
      <c r="C26" s="62" t="s">
        <v>73</v>
      </c>
      <c r="D26" s="59" t="s">
        <v>22</v>
      </c>
      <c r="E26" s="59">
        <v>1</v>
      </c>
      <c r="F26" s="60">
        <v>35.520000000000003</v>
      </c>
      <c r="G26" s="60">
        <f t="shared" si="0"/>
        <v>61.37856</v>
      </c>
      <c r="H26" s="18">
        <v>19331.32</v>
      </c>
      <c r="I26" s="61">
        <f t="shared" si="1"/>
        <v>1186528.5844991999</v>
      </c>
    </row>
    <row r="27" spans="1:9" s="46" customFormat="1" ht="24" x14ac:dyDescent="0.2">
      <c r="A27" s="56">
        <v>8</v>
      </c>
      <c r="B27" s="57" t="s">
        <v>74</v>
      </c>
      <c r="C27" s="62" t="s">
        <v>75</v>
      </c>
      <c r="D27" s="59" t="s">
        <v>22</v>
      </c>
      <c r="E27" s="59">
        <v>1</v>
      </c>
      <c r="F27" s="60">
        <v>241.92</v>
      </c>
      <c r="G27" s="60">
        <f t="shared" si="0"/>
        <v>418.03775999999993</v>
      </c>
      <c r="H27" s="18">
        <v>19331.32</v>
      </c>
      <c r="I27" s="61">
        <f t="shared" si="1"/>
        <v>8081221.7106431983</v>
      </c>
    </row>
    <row r="28" spans="1:9" s="46" customFormat="1" ht="24" x14ac:dyDescent="0.2">
      <c r="A28" s="56">
        <v>9</v>
      </c>
      <c r="B28" s="57" t="s">
        <v>76</v>
      </c>
      <c r="C28" s="62" t="s">
        <v>77</v>
      </c>
      <c r="D28" s="59" t="s">
        <v>22</v>
      </c>
      <c r="E28" s="59">
        <v>1</v>
      </c>
      <c r="F28" s="60">
        <v>88.32</v>
      </c>
      <c r="G28" s="60">
        <f t="shared" si="0"/>
        <v>152.61695999999998</v>
      </c>
      <c r="H28" s="18">
        <v>19331.32</v>
      </c>
      <c r="I28" s="61">
        <f t="shared" si="1"/>
        <v>2950287.2911871993</v>
      </c>
    </row>
    <row r="29" spans="1:9" s="46" customFormat="1" ht="24" x14ac:dyDescent="0.2">
      <c r="A29" s="56">
        <v>10</v>
      </c>
      <c r="B29" s="57" t="s">
        <v>78</v>
      </c>
      <c r="C29" s="62" t="s">
        <v>79</v>
      </c>
      <c r="D29" s="59" t="s">
        <v>22</v>
      </c>
      <c r="E29" s="59">
        <v>1</v>
      </c>
      <c r="F29" s="60">
        <v>9.1199999999999992</v>
      </c>
      <c r="G29" s="60">
        <f t="shared" si="0"/>
        <v>15.759359999999997</v>
      </c>
      <c r="H29" s="18">
        <v>19334.32</v>
      </c>
      <c r="I29" s="61">
        <f t="shared" si="1"/>
        <v>304696.50923519995</v>
      </c>
    </row>
    <row r="30" spans="1:9" s="46" customFormat="1" x14ac:dyDescent="0.2">
      <c r="A30" s="301" t="s">
        <v>80</v>
      </c>
      <c r="B30" s="301"/>
      <c r="C30" s="301"/>
      <c r="D30" s="301"/>
      <c r="E30" s="301"/>
      <c r="F30" s="301"/>
      <c r="G30" s="301"/>
      <c r="H30" s="63"/>
      <c r="I30" s="55"/>
    </row>
    <row r="31" spans="1:9" s="46" customFormat="1" x14ac:dyDescent="0.2">
      <c r="A31" s="307" t="s">
        <v>81</v>
      </c>
      <c r="B31" s="307"/>
      <c r="C31" s="307"/>
      <c r="D31" s="307"/>
      <c r="E31" s="307"/>
      <c r="F31" s="307"/>
      <c r="G31" s="307"/>
      <c r="H31" s="63"/>
      <c r="I31" s="55"/>
    </row>
    <row r="32" spans="1:9" s="46" customFormat="1" x14ac:dyDescent="0.2">
      <c r="A32" s="307" t="s">
        <v>82</v>
      </c>
      <c r="B32" s="307"/>
      <c r="C32" s="307"/>
      <c r="D32" s="307"/>
      <c r="E32" s="307"/>
      <c r="F32" s="307"/>
      <c r="G32" s="307"/>
      <c r="H32" s="63"/>
      <c r="I32" s="55"/>
    </row>
    <row r="33" spans="1:9" s="46" customFormat="1" x14ac:dyDescent="0.2">
      <c r="A33" s="301" t="s">
        <v>56</v>
      </c>
      <c r="B33" s="301"/>
      <c r="C33" s="301"/>
      <c r="D33" s="301"/>
      <c r="E33" s="301"/>
      <c r="F33" s="301"/>
      <c r="G33" s="301"/>
      <c r="H33" s="63"/>
      <c r="I33" s="55"/>
    </row>
    <row r="34" spans="1:9" s="46" customFormat="1" x14ac:dyDescent="0.2">
      <c r="A34" s="301" t="s">
        <v>57</v>
      </c>
      <c r="B34" s="301"/>
      <c r="C34" s="301"/>
      <c r="D34" s="301"/>
      <c r="E34" s="301"/>
      <c r="F34" s="301"/>
      <c r="G34" s="301"/>
      <c r="H34" s="63"/>
      <c r="I34" s="55"/>
    </row>
    <row r="35" spans="1:9" s="46" customFormat="1" x14ac:dyDescent="0.2">
      <c r="A35" s="301" t="s">
        <v>58</v>
      </c>
      <c r="B35" s="301"/>
      <c r="C35" s="301"/>
      <c r="D35" s="301"/>
      <c r="E35" s="301"/>
      <c r="F35" s="301"/>
      <c r="G35" s="301"/>
      <c r="H35" s="63"/>
      <c r="I35" s="55"/>
    </row>
    <row r="36" spans="1:9" s="67" customFormat="1" ht="24" x14ac:dyDescent="0.2">
      <c r="A36" s="64">
        <v>11</v>
      </c>
      <c r="B36" s="57" t="s">
        <v>83</v>
      </c>
      <c r="C36" s="65" t="s">
        <v>84</v>
      </c>
      <c r="D36" s="66" t="s">
        <v>63</v>
      </c>
      <c r="E36" s="66">
        <v>1</v>
      </c>
      <c r="F36" s="60">
        <v>8.64</v>
      </c>
      <c r="G36" s="60">
        <v>8.64</v>
      </c>
      <c r="H36" s="187">
        <v>18833.66</v>
      </c>
      <c r="I36" s="61">
        <f>G36*H36</f>
        <v>162722.8224</v>
      </c>
    </row>
    <row r="37" spans="1:9" s="67" customFormat="1" x14ac:dyDescent="0.2">
      <c r="A37" s="68" t="s">
        <v>85</v>
      </c>
      <c r="B37" s="69"/>
      <c r="C37" s="69"/>
      <c r="D37" s="69"/>
      <c r="E37" s="63"/>
      <c r="F37" s="69"/>
      <c r="G37" s="69"/>
      <c r="H37" s="69"/>
      <c r="I37" s="69"/>
    </row>
    <row r="38" spans="1:9" s="72" customFormat="1" x14ac:dyDescent="0.2">
      <c r="A38" s="70" t="s">
        <v>86</v>
      </c>
      <c r="B38" s="71"/>
      <c r="C38" s="71"/>
      <c r="D38" s="71"/>
      <c r="E38" s="71"/>
      <c r="F38" s="71"/>
      <c r="G38" s="71"/>
      <c r="H38" s="71"/>
      <c r="I38" s="71"/>
    </row>
    <row r="39" spans="1:9" s="67" customFormat="1" x14ac:dyDescent="0.2">
      <c r="A39" s="68" t="s">
        <v>56</v>
      </c>
      <c r="B39" s="69"/>
      <c r="C39" s="69"/>
      <c r="D39" s="69"/>
      <c r="E39" s="69"/>
      <c r="F39" s="69"/>
      <c r="G39" s="69"/>
      <c r="H39" s="69"/>
      <c r="I39" s="69"/>
    </row>
    <row r="40" spans="1:9" s="67" customFormat="1" x14ac:dyDescent="0.2">
      <c r="A40" s="68" t="s">
        <v>57</v>
      </c>
      <c r="B40" s="69"/>
      <c r="C40" s="69"/>
      <c r="D40" s="69"/>
      <c r="E40" s="69"/>
      <c r="F40" s="69"/>
      <c r="G40" s="69"/>
      <c r="H40" s="69"/>
      <c r="I40" s="69"/>
    </row>
    <row r="41" spans="1:9" s="67" customFormat="1" x14ac:dyDescent="0.2">
      <c r="A41" s="301" t="s">
        <v>58</v>
      </c>
      <c r="B41" s="301"/>
      <c r="C41" s="301"/>
      <c r="D41" s="301"/>
      <c r="E41" s="301"/>
      <c r="F41" s="301"/>
      <c r="G41" s="301"/>
      <c r="H41" s="301"/>
      <c r="I41" s="301"/>
    </row>
    <row r="42" spans="1:9" s="67" customFormat="1" x14ac:dyDescent="0.2">
      <c r="A42" s="73">
        <v>12</v>
      </c>
      <c r="B42" s="74" t="s">
        <v>87</v>
      </c>
      <c r="C42" s="75" t="s">
        <v>88</v>
      </c>
      <c r="D42" s="76" t="s">
        <v>89</v>
      </c>
      <c r="E42" s="54">
        <v>1</v>
      </c>
      <c r="F42" s="77">
        <v>64</v>
      </c>
      <c r="G42" s="78">
        <f>E42*F42*1.2*1.2*1.2</f>
        <v>110.592</v>
      </c>
      <c r="H42" s="188">
        <v>19497.21</v>
      </c>
      <c r="I42" s="80">
        <f>G42*H42</f>
        <v>2156235.44832</v>
      </c>
    </row>
    <row r="43" spans="1:9" s="46" customFormat="1" x14ac:dyDescent="0.2">
      <c r="A43" s="73">
        <v>13</v>
      </c>
      <c r="B43" s="74" t="s">
        <v>87</v>
      </c>
      <c r="C43" s="75" t="s">
        <v>90</v>
      </c>
      <c r="D43" s="76" t="s">
        <v>89</v>
      </c>
      <c r="E43" s="54">
        <v>1</v>
      </c>
      <c r="F43" s="77">
        <v>67.400000000000006</v>
      </c>
      <c r="G43" s="78">
        <f>E43*F43*1.2*1.2*1.2</f>
        <v>116.46720000000001</v>
      </c>
      <c r="H43" s="79">
        <v>19497.21</v>
      </c>
      <c r="I43" s="80">
        <f>G43*H43</f>
        <v>2270785.4565119999</v>
      </c>
    </row>
    <row r="44" spans="1:9" s="46" customFormat="1" x14ac:dyDescent="0.2">
      <c r="A44" s="81"/>
      <c r="B44" s="82"/>
      <c r="C44" s="83" t="s">
        <v>7</v>
      </c>
      <c r="D44" s="54"/>
      <c r="E44" s="75"/>
      <c r="F44" s="77"/>
      <c r="G44" s="77">
        <f>ROUND(SUM(G20:G36)+G43+G42,0)</f>
        <v>1512</v>
      </c>
      <c r="H44" s="84"/>
      <c r="I44" s="85">
        <f>I20+I21+I22+I23+I24+I25+I26+I27+I28+I29+I36+I42+I43</f>
        <v>29266378.728883199</v>
      </c>
    </row>
    <row r="45" spans="1:9" s="46" customFormat="1" x14ac:dyDescent="0.2">
      <c r="A45" s="81"/>
      <c r="B45" s="82"/>
      <c r="C45" s="302" t="s">
        <v>243</v>
      </c>
      <c r="D45" s="302"/>
      <c r="E45" s="75"/>
      <c r="F45" s="75"/>
      <c r="G45" s="75"/>
      <c r="H45" s="75"/>
      <c r="I45" s="86">
        <f>I44*0.295</f>
        <v>8633581.7250205427</v>
      </c>
    </row>
    <row r="46" spans="1:9" s="46" customFormat="1" x14ac:dyDescent="0.2">
      <c r="A46" s="81"/>
      <c r="B46" s="82"/>
      <c r="C46" s="87" t="s">
        <v>7</v>
      </c>
      <c r="D46" s="54"/>
      <c r="E46" s="75"/>
      <c r="F46" s="75"/>
      <c r="G46" s="75"/>
      <c r="H46" s="75"/>
      <c r="I46" s="85">
        <f>I44+I45</f>
        <v>37899960.453903742</v>
      </c>
    </row>
    <row r="47" spans="1:9" s="46" customFormat="1" x14ac:dyDescent="0.2">
      <c r="A47" s="81"/>
      <c r="B47" s="82"/>
      <c r="C47" s="87" t="s">
        <v>244</v>
      </c>
      <c r="D47" s="54"/>
      <c r="E47" s="75"/>
      <c r="F47" s="75"/>
      <c r="G47" s="75"/>
      <c r="H47" s="75"/>
      <c r="I47" s="86">
        <f>I46*0.22</f>
        <v>8337991.2998588234</v>
      </c>
    </row>
    <row r="48" spans="1:9" s="46" customFormat="1" x14ac:dyDescent="0.2">
      <c r="A48" s="81"/>
      <c r="B48" s="82"/>
      <c r="C48" s="87" t="s">
        <v>7</v>
      </c>
      <c r="D48" s="54"/>
      <c r="E48" s="75"/>
      <c r="F48" s="75"/>
      <c r="G48" s="75"/>
      <c r="H48" s="75"/>
      <c r="I48" s="88">
        <f>I46+I47</f>
        <v>46237951.753762566</v>
      </c>
    </row>
    <row r="49" spans="1:11" s="46" customFormat="1" x14ac:dyDescent="0.2">
      <c r="A49" s="81"/>
      <c r="B49" s="82"/>
      <c r="C49" s="87" t="s">
        <v>8</v>
      </c>
      <c r="D49" s="54"/>
      <c r="E49" s="75"/>
      <c r="F49" s="75"/>
      <c r="G49" s="75"/>
      <c r="H49" s="75"/>
      <c r="I49" s="89">
        <f>I48*0.15</f>
        <v>6935692.7630643845</v>
      </c>
    </row>
    <row r="50" spans="1:11" s="46" customFormat="1" x14ac:dyDescent="0.2">
      <c r="A50" s="81"/>
      <c r="B50" s="82"/>
      <c r="C50" s="87" t="s">
        <v>9</v>
      </c>
      <c r="D50" s="54"/>
      <c r="E50" s="75"/>
      <c r="F50" s="75"/>
      <c r="G50" s="75"/>
      <c r="H50" s="75"/>
      <c r="I50" s="88">
        <f>ROUND(SUM(I48+I49),2)</f>
        <v>53173644.520000003</v>
      </c>
      <c r="J50" s="90"/>
      <c r="K50" s="90"/>
    </row>
    <row r="51" spans="1:11" s="46" customFormat="1" x14ac:dyDescent="0.2">
      <c r="A51" s="91"/>
      <c r="B51" s="92"/>
      <c r="C51" s="303"/>
      <c r="D51" s="303"/>
      <c r="E51" s="303"/>
      <c r="F51" s="303"/>
      <c r="G51" s="303"/>
      <c r="H51" s="303"/>
      <c r="I51" s="303"/>
      <c r="J51" s="93"/>
      <c r="K51" s="93"/>
    </row>
    <row r="52" spans="1:11" s="46" customFormat="1" x14ac:dyDescent="0.2">
      <c r="A52" s="91"/>
      <c r="B52" s="185" t="s">
        <v>23</v>
      </c>
      <c r="C52" s="1" t="s">
        <v>248</v>
      </c>
      <c r="D52" s="1"/>
      <c r="E52" s="1" t="s">
        <v>234</v>
      </c>
      <c r="F52" s="172"/>
      <c r="G52" s="1" t="s">
        <v>235</v>
      </c>
      <c r="H52" s="1"/>
      <c r="I52" s="95"/>
      <c r="J52" s="93"/>
      <c r="K52" s="93"/>
    </row>
    <row r="53" spans="1:11" s="46" customFormat="1" x14ac:dyDescent="0.2">
      <c r="A53" s="91"/>
      <c r="B53" s="94"/>
      <c r="C53" s="95"/>
      <c r="D53" s="95"/>
      <c r="E53" s="95"/>
      <c r="F53" s="95"/>
      <c r="G53" s="95"/>
      <c r="H53" s="95"/>
      <c r="I53" s="95"/>
    </row>
    <row r="54" spans="1:11" s="167" customFormat="1" hidden="1" x14ac:dyDescent="0.25">
      <c r="A54" s="7"/>
      <c r="B54" s="168"/>
      <c r="E54" s="8"/>
      <c r="F54" s="10"/>
      <c r="H54" s="10"/>
      <c r="I54" s="3"/>
      <c r="J54" s="169"/>
      <c r="K54" s="170"/>
    </row>
    <row r="55" spans="1:11" s="168" customFormat="1" hidden="1" x14ac:dyDescent="0.25">
      <c r="A55" s="3"/>
      <c r="B55" s="1"/>
      <c r="C55" s="6"/>
      <c r="D55" s="4"/>
      <c r="E55" s="11"/>
      <c r="F55" s="2"/>
      <c r="G55" s="9"/>
      <c r="H55" s="9"/>
      <c r="I55" s="169"/>
      <c r="J55" s="171"/>
      <c r="K55" s="169"/>
    </row>
    <row r="56" spans="1:11" s="168" customFormat="1" hidden="1" x14ac:dyDescent="0.25">
      <c r="A56" s="3"/>
      <c r="B56" s="1"/>
      <c r="C56" s="6"/>
      <c r="D56" s="4"/>
      <c r="E56" s="11"/>
      <c r="F56" s="2"/>
      <c r="G56" s="9"/>
      <c r="H56" s="9"/>
      <c r="I56" s="169"/>
      <c r="J56" s="171"/>
      <c r="K56" s="169"/>
    </row>
    <row r="57" spans="1:11" s="168" customFormat="1" x14ac:dyDescent="0.25">
      <c r="C57" s="1" t="s">
        <v>246</v>
      </c>
      <c r="D57" s="1"/>
      <c r="E57" s="1" t="s">
        <v>232</v>
      </c>
      <c r="F57" s="5"/>
      <c r="G57" s="1" t="s">
        <v>233</v>
      </c>
      <c r="H57" s="1"/>
    </row>
    <row r="58" spans="1:11" s="168" customFormat="1" ht="9.75" customHeight="1" x14ac:dyDescent="0.25">
      <c r="C58" s="1"/>
      <c r="D58" s="1"/>
      <c r="E58" s="8"/>
      <c r="F58" s="172"/>
      <c r="G58" s="8"/>
      <c r="H58" s="173"/>
    </row>
    <row r="59" spans="1:11" s="168" customFormat="1" hidden="1" x14ac:dyDescent="0.25">
      <c r="C59" s="1"/>
      <c r="D59" s="1"/>
      <c r="E59" s="8"/>
      <c r="F59" s="172"/>
      <c r="G59" s="8"/>
      <c r="H59" s="173"/>
    </row>
    <row r="60" spans="1:11" s="168" customFormat="1" x14ac:dyDescent="0.25">
      <c r="C60" s="1" t="s">
        <v>249</v>
      </c>
      <c r="D60" s="1"/>
      <c r="E60" s="1" t="s">
        <v>234</v>
      </c>
      <c r="F60" s="172"/>
      <c r="G60" s="1" t="s">
        <v>92</v>
      </c>
      <c r="H60" s="1"/>
      <c r="I60" s="169"/>
      <c r="J60" s="171"/>
      <c r="K60" s="169"/>
    </row>
    <row r="61" spans="1:11" s="168" customFormat="1" x14ac:dyDescent="0.25">
      <c r="C61" s="1"/>
      <c r="D61" s="1"/>
      <c r="E61" s="1"/>
      <c r="F61" s="172"/>
      <c r="G61" s="1"/>
      <c r="H61" s="1"/>
      <c r="I61" s="169"/>
      <c r="J61" s="171"/>
      <c r="K61" s="169"/>
    </row>
    <row r="62" spans="1:11" s="168" customFormat="1" ht="4.5" customHeight="1" x14ac:dyDescent="0.25">
      <c r="C62" s="1"/>
      <c r="D62" s="1"/>
      <c r="E62" s="1"/>
      <c r="F62" s="172"/>
      <c r="G62" s="1"/>
      <c r="H62" s="1"/>
      <c r="I62" s="169"/>
      <c r="J62" s="171"/>
      <c r="K62" s="169"/>
    </row>
    <row r="63" spans="1:11" s="168" customFormat="1" hidden="1" x14ac:dyDescent="0.25">
      <c r="I63" s="169"/>
      <c r="J63" s="171"/>
      <c r="K63" s="169"/>
    </row>
    <row r="64" spans="1:11" s="168" customFormat="1" hidden="1" x14ac:dyDescent="0.25">
      <c r="C64" s="1"/>
      <c r="D64" s="1"/>
      <c r="E64" s="1"/>
      <c r="F64" s="172"/>
      <c r="G64" s="1"/>
      <c r="H64" s="1"/>
      <c r="I64" s="169"/>
      <c r="J64" s="171"/>
      <c r="K64" s="169"/>
    </row>
    <row r="65" spans="1:11" hidden="1" x14ac:dyDescent="0.25">
      <c r="A65" s="174"/>
      <c r="B65" s="174"/>
      <c r="C65" s="174"/>
      <c r="D65" s="175"/>
      <c r="E65" s="174"/>
      <c r="F65" s="174"/>
      <c r="G65" s="174"/>
      <c r="H65" s="174"/>
      <c r="I65" s="175"/>
      <c r="J65" s="175"/>
    </row>
    <row r="66" spans="1:11" s="168" customFormat="1" x14ac:dyDescent="0.25">
      <c r="C66" s="1" t="s">
        <v>250</v>
      </c>
      <c r="D66" s="1"/>
      <c r="E66" s="1" t="s">
        <v>234</v>
      </c>
      <c r="F66" s="172"/>
      <c r="G66" s="1" t="s">
        <v>240</v>
      </c>
      <c r="H66" s="1"/>
      <c r="I66" s="169"/>
      <c r="J66" s="171"/>
      <c r="K66" s="169"/>
    </row>
    <row r="67" spans="1:11" s="5" customFormat="1" x14ac:dyDescent="0.25">
      <c r="B67" s="12"/>
      <c r="C67" s="8"/>
      <c r="D67" s="10"/>
      <c r="E67" s="8"/>
      <c r="F67" s="172"/>
      <c r="G67" s="1"/>
      <c r="I67" s="1"/>
    </row>
    <row r="68" spans="1:11" s="46" customFormat="1" x14ac:dyDescent="0.2"/>
    <row r="69" spans="1:11" s="38" customFormat="1" x14ac:dyDescent="0.2">
      <c r="B69" s="39"/>
      <c r="D69" s="314" t="s">
        <v>44</v>
      </c>
      <c r="E69" s="314"/>
      <c r="F69" s="314"/>
      <c r="G69" s="314"/>
      <c r="H69" s="314"/>
      <c r="I69" s="40"/>
      <c r="J69" s="40"/>
      <c r="K69" s="40"/>
    </row>
    <row r="70" spans="1:11" s="38" customFormat="1" x14ac:dyDescent="0.2">
      <c r="B70" s="315"/>
      <c r="C70" s="315"/>
      <c r="D70" s="40" t="s">
        <v>45</v>
      </c>
      <c r="G70" s="40"/>
      <c r="H70" s="40"/>
      <c r="I70" s="40"/>
      <c r="J70" s="40"/>
      <c r="K70" s="40"/>
    </row>
    <row r="71" spans="1:11" s="38" customFormat="1" x14ac:dyDescent="0.2">
      <c r="B71" s="40"/>
      <c r="C71" s="41"/>
      <c r="D71" s="314" t="s">
        <v>251</v>
      </c>
      <c r="E71" s="314"/>
      <c r="F71" s="314"/>
      <c r="G71" s="314"/>
      <c r="H71" s="314"/>
      <c r="I71" s="40"/>
      <c r="J71" s="40"/>
      <c r="K71" s="40"/>
    </row>
    <row r="72" spans="1:11" s="38" customFormat="1" x14ac:dyDescent="0.2">
      <c r="C72" s="41"/>
      <c r="D72" s="42"/>
      <c r="G72" s="39"/>
      <c r="H72" s="42"/>
      <c r="I72" s="42"/>
      <c r="J72" s="39"/>
      <c r="K72" s="42"/>
    </row>
    <row r="73" spans="1:11" s="38" customFormat="1" x14ac:dyDescent="0.2">
      <c r="A73" s="38" t="s">
        <v>10</v>
      </c>
      <c r="B73" s="316"/>
      <c r="C73" s="316"/>
      <c r="D73" s="40" t="s">
        <v>46</v>
      </c>
      <c r="G73" s="40"/>
      <c r="H73" s="40"/>
      <c r="I73" s="40"/>
      <c r="J73" s="40"/>
      <c r="K73" s="40"/>
    </row>
    <row r="74" spans="1:11" s="46" customFormat="1" x14ac:dyDescent="0.2">
      <c r="A74" s="43"/>
      <c r="B74" s="43"/>
      <c r="C74" s="43"/>
      <c r="D74" s="43"/>
      <c r="E74" s="44"/>
      <c r="F74" s="43"/>
      <c r="G74" s="45"/>
      <c r="H74" s="45"/>
      <c r="I74" s="43"/>
      <c r="J74" s="43"/>
      <c r="K74" s="43"/>
    </row>
    <row r="75" spans="1:11" s="46" customFormat="1" x14ac:dyDescent="0.2">
      <c r="A75" s="189"/>
      <c r="B75" s="189"/>
      <c r="C75" s="189"/>
      <c r="D75" s="189"/>
      <c r="E75" s="190"/>
      <c r="F75" s="189"/>
      <c r="G75" s="189"/>
      <c r="H75" s="189"/>
      <c r="I75" s="189"/>
      <c r="J75" s="43"/>
      <c r="K75" s="43"/>
    </row>
    <row r="76" spans="1:11" s="46" customFormat="1" x14ac:dyDescent="0.2">
      <c r="A76" s="313" t="s">
        <v>47</v>
      </c>
      <c r="B76" s="313"/>
      <c r="C76" s="313"/>
      <c r="D76" s="313"/>
      <c r="E76" s="313"/>
      <c r="F76" s="313"/>
      <c r="G76" s="313"/>
      <c r="H76" s="313"/>
      <c r="I76" s="313"/>
      <c r="J76" s="47"/>
      <c r="K76" s="47"/>
    </row>
    <row r="77" spans="1:11" s="46" customFormat="1" x14ac:dyDescent="0.2">
      <c r="A77" s="313" t="s">
        <v>19</v>
      </c>
      <c r="B77" s="313"/>
      <c r="C77" s="313"/>
      <c r="D77" s="313"/>
      <c r="E77" s="313"/>
      <c r="F77" s="313"/>
      <c r="G77" s="313"/>
      <c r="H77" s="313"/>
      <c r="I77" s="313"/>
      <c r="J77" s="48"/>
      <c r="K77" s="48"/>
    </row>
    <row r="78" spans="1:11" s="46" customFormat="1" x14ac:dyDescent="0.2">
      <c r="A78" s="308" t="s">
        <v>238</v>
      </c>
      <c r="B78" s="308"/>
      <c r="C78" s="308"/>
      <c r="D78" s="308"/>
      <c r="E78" s="308"/>
      <c r="F78" s="308"/>
      <c r="G78" s="308"/>
      <c r="H78" s="308"/>
      <c r="I78" s="308"/>
    </row>
    <row r="79" spans="1:11" s="46" customFormat="1" x14ac:dyDescent="0.2">
      <c r="A79" s="309" t="s">
        <v>0</v>
      </c>
      <c r="B79" s="310" t="s">
        <v>11</v>
      </c>
      <c r="C79" s="311" t="s">
        <v>1</v>
      </c>
      <c r="D79" s="312" t="s">
        <v>2</v>
      </c>
      <c r="E79" s="312" t="s">
        <v>4</v>
      </c>
      <c r="F79" s="310" t="s">
        <v>48</v>
      </c>
      <c r="G79" s="310"/>
      <c r="H79" s="310" t="s">
        <v>49</v>
      </c>
      <c r="I79" s="310"/>
    </row>
    <row r="80" spans="1:11" s="46" customFormat="1" x14ac:dyDescent="0.2">
      <c r="A80" s="309"/>
      <c r="B80" s="310"/>
      <c r="C80" s="311"/>
      <c r="D80" s="312"/>
      <c r="E80" s="312"/>
      <c r="F80" s="49" t="s">
        <v>50</v>
      </c>
      <c r="G80" s="49" t="s">
        <v>51</v>
      </c>
      <c r="H80" s="49" t="s">
        <v>50</v>
      </c>
      <c r="I80" s="49" t="s">
        <v>51</v>
      </c>
    </row>
    <row r="81" spans="1:9" s="46" customFormat="1" x14ac:dyDescent="0.2">
      <c r="A81" s="50"/>
      <c r="B81" s="304" t="s">
        <v>93</v>
      </c>
      <c r="C81" s="305"/>
      <c r="D81" s="53"/>
      <c r="E81" s="53"/>
      <c r="F81" s="53"/>
      <c r="G81" s="53"/>
      <c r="H81" s="54"/>
      <c r="I81" s="53"/>
    </row>
    <row r="82" spans="1:9" s="46" customFormat="1" x14ac:dyDescent="0.2">
      <c r="A82" s="301" t="s">
        <v>53</v>
      </c>
      <c r="B82" s="301"/>
      <c r="C82" s="301"/>
      <c r="D82" s="301"/>
      <c r="E82" s="301"/>
      <c r="F82" s="301"/>
      <c r="G82" s="301"/>
      <c r="H82" s="55"/>
      <c r="I82" s="55"/>
    </row>
    <row r="83" spans="1:9" s="46" customFormat="1" x14ac:dyDescent="0.2">
      <c r="A83" s="306" t="s">
        <v>54</v>
      </c>
      <c r="B83" s="306"/>
      <c r="C83" s="306"/>
      <c r="D83" s="306"/>
      <c r="E83" s="306"/>
      <c r="F83" s="306"/>
      <c r="G83" s="306"/>
      <c r="H83" s="306"/>
      <c r="I83" s="306"/>
    </row>
    <row r="84" spans="1:9" s="46" customFormat="1" x14ac:dyDescent="0.2">
      <c r="A84" s="307" t="s">
        <v>55</v>
      </c>
      <c r="B84" s="307"/>
      <c r="C84" s="307"/>
      <c r="D84" s="307"/>
      <c r="E84" s="307"/>
      <c r="F84" s="307"/>
      <c r="G84" s="307"/>
      <c r="H84" s="55"/>
      <c r="I84" s="55"/>
    </row>
    <row r="85" spans="1:9" s="46" customFormat="1" x14ac:dyDescent="0.2">
      <c r="A85" s="301" t="s">
        <v>56</v>
      </c>
      <c r="B85" s="301"/>
      <c r="C85" s="301"/>
      <c r="D85" s="301"/>
      <c r="E85" s="301"/>
      <c r="F85" s="301"/>
      <c r="G85" s="301"/>
      <c r="H85" s="55"/>
      <c r="I85" s="55"/>
    </row>
    <row r="86" spans="1:9" s="46" customFormat="1" x14ac:dyDescent="0.2">
      <c r="A86" s="301" t="s">
        <v>57</v>
      </c>
      <c r="B86" s="301"/>
      <c r="C86" s="301"/>
      <c r="D86" s="301"/>
      <c r="E86" s="301"/>
      <c r="F86" s="301"/>
      <c r="G86" s="301"/>
      <c r="H86" s="55"/>
      <c r="I86" s="55"/>
    </row>
    <row r="87" spans="1:9" s="46" customFormat="1" x14ac:dyDescent="0.2">
      <c r="A87" s="301" t="s">
        <v>58</v>
      </c>
      <c r="B87" s="301"/>
      <c r="C87" s="301"/>
      <c r="D87" s="301"/>
      <c r="E87" s="301"/>
      <c r="F87" s="301"/>
      <c r="G87" s="301"/>
      <c r="H87" s="55"/>
      <c r="I87" s="55"/>
    </row>
    <row r="88" spans="1:9" s="46" customFormat="1" ht="24" x14ac:dyDescent="0.2">
      <c r="A88" s="59">
        <v>1</v>
      </c>
      <c r="B88" s="57" t="s">
        <v>59</v>
      </c>
      <c r="C88" s="58" t="s">
        <v>60</v>
      </c>
      <c r="D88" s="59" t="s">
        <v>22</v>
      </c>
      <c r="E88" s="59">
        <v>1</v>
      </c>
      <c r="F88" s="60">
        <v>69.12</v>
      </c>
      <c r="G88" s="60">
        <f t="shared" ref="G88:G96" si="2">(SUM(E88*F88)*1.2*1.2*1.2)</f>
        <v>119.43935999999999</v>
      </c>
      <c r="H88" s="187">
        <v>19331.32</v>
      </c>
      <c r="I88" s="61">
        <f>G88*H88</f>
        <v>2308920.4887552001</v>
      </c>
    </row>
    <row r="89" spans="1:9" s="46" customFormat="1" ht="24" x14ac:dyDescent="0.2">
      <c r="A89" s="59">
        <v>2</v>
      </c>
      <c r="B89" s="57" t="s">
        <v>61</v>
      </c>
      <c r="C89" s="62" t="s">
        <v>62</v>
      </c>
      <c r="D89" s="59" t="s">
        <v>63</v>
      </c>
      <c r="E89" s="59">
        <v>1</v>
      </c>
      <c r="F89" s="60">
        <v>11.52</v>
      </c>
      <c r="G89" s="60">
        <f t="shared" si="2"/>
        <v>19.906559999999999</v>
      </c>
      <c r="H89" s="18">
        <v>19331.32</v>
      </c>
      <c r="I89" s="61">
        <f t="shared" ref="I89:I96" si="3">G89*H89</f>
        <v>384820.08145919995</v>
      </c>
    </row>
    <row r="90" spans="1:9" s="46" customFormat="1" ht="24" x14ac:dyDescent="0.2">
      <c r="A90" s="59">
        <v>3</v>
      </c>
      <c r="B90" s="57" t="s">
        <v>94</v>
      </c>
      <c r="C90" s="62" t="s">
        <v>67</v>
      </c>
      <c r="D90" s="59" t="s">
        <v>22</v>
      </c>
      <c r="E90" s="59">
        <v>6</v>
      </c>
      <c r="F90" s="60">
        <v>48</v>
      </c>
      <c r="G90" s="60">
        <f t="shared" si="2"/>
        <v>497.66399999999993</v>
      </c>
      <c r="H90" s="18">
        <v>19331.32</v>
      </c>
      <c r="I90" s="61">
        <f t="shared" si="3"/>
        <v>9620502.0364799984</v>
      </c>
    </row>
    <row r="91" spans="1:9" s="46" customFormat="1" ht="24" x14ac:dyDescent="0.2">
      <c r="A91" s="59">
        <v>4</v>
      </c>
      <c r="B91" s="57" t="s">
        <v>95</v>
      </c>
      <c r="C91" s="62" t="s">
        <v>71</v>
      </c>
      <c r="D91" s="59" t="s">
        <v>22</v>
      </c>
      <c r="E91" s="59">
        <v>1</v>
      </c>
      <c r="F91" s="60">
        <v>27.84</v>
      </c>
      <c r="G91" s="60">
        <f t="shared" si="2"/>
        <v>48.107519999999994</v>
      </c>
      <c r="H91" s="18">
        <v>19331.32</v>
      </c>
      <c r="I91" s="61">
        <f t="shared" si="3"/>
        <v>929981.86352639983</v>
      </c>
    </row>
    <row r="92" spans="1:9" s="46" customFormat="1" ht="24" x14ac:dyDescent="0.2">
      <c r="A92" s="59">
        <v>5</v>
      </c>
      <c r="B92" s="57" t="s">
        <v>70</v>
      </c>
      <c r="C92" s="62" t="s">
        <v>73</v>
      </c>
      <c r="D92" s="59" t="s">
        <v>22</v>
      </c>
      <c r="E92" s="59">
        <v>1</v>
      </c>
      <c r="F92" s="60">
        <v>27.84</v>
      </c>
      <c r="G92" s="60">
        <f t="shared" si="2"/>
        <v>48.107519999999994</v>
      </c>
      <c r="H92" s="18">
        <v>19331.32</v>
      </c>
      <c r="I92" s="61">
        <f t="shared" si="3"/>
        <v>929981.86352639983</v>
      </c>
    </row>
    <row r="93" spans="1:9" s="46" customFormat="1" ht="24" x14ac:dyDescent="0.2">
      <c r="A93" s="59">
        <v>6</v>
      </c>
      <c r="B93" s="57" t="s">
        <v>74</v>
      </c>
      <c r="C93" s="62" t="s">
        <v>75</v>
      </c>
      <c r="D93" s="59" t="s">
        <v>22</v>
      </c>
      <c r="E93" s="59">
        <v>1</v>
      </c>
      <c r="F93" s="60">
        <v>241.92</v>
      </c>
      <c r="G93" s="60">
        <f t="shared" si="2"/>
        <v>418.03775999999993</v>
      </c>
      <c r="H93" s="18">
        <v>19331.32</v>
      </c>
      <c r="I93" s="61">
        <f t="shared" si="3"/>
        <v>8081221.7106431983</v>
      </c>
    </row>
    <row r="94" spans="1:9" s="46" customFormat="1" ht="24" x14ac:dyDescent="0.2">
      <c r="A94" s="59">
        <v>7</v>
      </c>
      <c r="B94" s="57" t="s">
        <v>96</v>
      </c>
      <c r="C94" s="62" t="s">
        <v>97</v>
      </c>
      <c r="D94" s="59" t="s">
        <v>22</v>
      </c>
      <c r="E94" s="59">
        <v>1</v>
      </c>
      <c r="F94" s="60">
        <v>18.239999999999998</v>
      </c>
      <c r="G94" s="60">
        <f t="shared" si="2"/>
        <v>31.518719999999995</v>
      </c>
      <c r="H94" s="18">
        <v>19331.32</v>
      </c>
      <c r="I94" s="61">
        <f t="shared" si="3"/>
        <v>609298.46231039986</v>
      </c>
    </row>
    <row r="95" spans="1:9" s="46" customFormat="1" ht="24" x14ac:dyDescent="0.2">
      <c r="A95" s="59">
        <v>8</v>
      </c>
      <c r="B95" s="57" t="s">
        <v>76</v>
      </c>
      <c r="C95" s="62" t="s">
        <v>77</v>
      </c>
      <c r="D95" s="59" t="s">
        <v>22</v>
      </c>
      <c r="E95" s="59">
        <v>1</v>
      </c>
      <c r="F95" s="60">
        <v>88.32</v>
      </c>
      <c r="G95" s="60">
        <f t="shared" si="2"/>
        <v>152.61695999999998</v>
      </c>
      <c r="H95" s="18">
        <v>19331.32</v>
      </c>
      <c r="I95" s="61">
        <f t="shared" si="3"/>
        <v>2950287.2911871993</v>
      </c>
    </row>
    <row r="96" spans="1:9" s="46" customFormat="1" ht="24" x14ac:dyDescent="0.2">
      <c r="A96" s="59">
        <v>9</v>
      </c>
      <c r="B96" s="57" t="s">
        <v>78</v>
      </c>
      <c r="C96" s="62" t="s">
        <v>79</v>
      </c>
      <c r="D96" s="59" t="s">
        <v>22</v>
      </c>
      <c r="E96" s="59">
        <v>1</v>
      </c>
      <c r="F96" s="60">
        <v>9.1199999999999992</v>
      </c>
      <c r="G96" s="60">
        <f t="shared" si="2"/>
        <v>15.759359999999997</v>
      </c>
      <c r="H96" s="18">
        <v>19331.32</v>
      </c>
      <c r="I96" s="61">
        <f t="shared" si="3"/>
        <v>304649.23115519993</v>
      </c>
    </row>
    <row r="97" spans="1:9" s="46" customFormat="1" x14ac:dyDescent="0.2">
      <c r="A97" s="301" t="s">
        <v>80</v>
      </c>
      <c r="B97" s="301"/>
      <c r="C97" s="301"/>
      <c r="D97" s="301"/>
      <c r="E97" s="301"/>
      <c r="F97" s="301"/>
      <c r="G97" s="301"/>
      <c r="H97" s="63"/>
      <c r="I97" s="55"/>
    </row>
    <row r="98" spans="1:9" s="46" customFormat="1" x14ac:dyDescent="0.2">
      <c r="A98" s="307" t="s">
        <v>81</v>
      </c>
      <c r="B98" s="307"/>
      <c r="C98" s="307"/>
      <c r="D98" s="307"/>
      <c r="E98" s="307"/>
      <c r="F98" s="307"/>
      <c r="G98" s="307"/>
      <c r="H98" s="63"/>
      <c r="I98" s="55"/>
    </row>
    <row r="99" spans="1:9" s="46" customFormat="1" x14ac:dyDescent="0.2">
      <c r="A99" s="307" t="s">
        <v>82</v>
      </c>
      <c r="B99" s="307"/>
      <c r="C99" s="307"/>
      <c r="D99" s="307"/>
      <c r="E99" s="307"/>
      <c r="F99" s="307"/>
      <c r="G99" s="307"/>
      <c r="H99" s="63"/>
      <c r="I99" s="55"/>
    </row>
    <row r="100" spans="1:9" s="46" customFormat="1" x14ac:dyDescent="0.2">
      <c r="A100" s="301" t="s">
        <v>56</v>
      </c>
      <c r="B100" s="301"/>
      <c r="C100" s="301"/>
      <c r="D100" s="301"/>
      <c r="E100" s="301"/>
      <c r="F100" s="301"/>
      <c r="G100" s="301"/>
      <c r="H100" s="63"/>
      <c r="I100" s="55"/>
    </row>
    <row r="101" spans="1:9" s="46" customFormat="1" x14ac:dyDescent="0.2">
      <c r="A101" s="301" t="s">
        <v>57</v>
      </c>
      <c r="B101" s="301"/>
      <c r="C101" s="301"/>
      <c r="D101" s="301"/>
      <c r="E101" s="301"/>
      <c r="F101" s="301"/>
      <c r="G101" s="301"/>
      <c r="H101" s="63"/>
      <c r="I101" s="55"/>
    </row>
    <row r="102" spans="1:9" s="46" customFormat="1" x14ac:dyDescent="0.2">
      <c r="A102" s="301" t="s">
        <v>58</v>
      </c>
      <c r="B102" s="301"/>
      <c r="C102" s="301"/>
      <c r="D102" s="301"/>
      <c r="E102" s="301"/>
      <c r="F102" s="301"/>
      <c r="G102" s="301"/>
      <c r="H102" s="63"/>
      <c r="I102" s="55"/>
    </row>
    <row r="103" spans="1:9" s="46" customFormat="1" ht="24" x14ac:dyDescent="0.2">
      <c r="A103" s="64">
        <v>10</v>
      </c>
      <c r="B103" s="57" t="s">
        <v>98</v>
      </c>
      <c r="C103" s="65" t="s">
        <v>84</v>
      </c>
      <c r="D103" s="66" t="s">
        <v>63</v>
      </c>
      <c r="E103" s="66">
        <v>1</v>
      </c>
      <c r="F103" s="60">
        <v>8.64</v>
      </c>
      <c r="G103" s="60">
        <f>(SUM(E103*F103)*1.2*1.2*1.2)</f>
        <v>14.929919999999999</v>
      </c>
      <c r="H103" s="187">
        <v>18833.66</v>
      </c>
      <c r="I103" s="61">
        <f>G103*H103</f>
        <v>281185.03710719995</v>
      </c>
    </row>
    <row r="104" spans="1:9" s="46" customFormat="1" x14ac:dyDescent="0.2">
      <c r="A104" s="68" t="s">
        <v>85</v>
      </c>
      <c r="B104" s="69"/>
      <c r="C104" s="96"/>
      <c r="D104" s="69"/>
      <c r="E104" s="63"/>
      <c r="F104" s="69"/>
      <c r="G104" s="69"/>
      <c r="H104" s="69"/>
      <c r="I104" s="69"/>
    </row>
    <row r="105" spans="1:9" s="72" customFormat="1" x14ac:dyDescent="0.2">
      <c r="A105" s="70" t="s">
        <v>86</v>
      </c>
      <c r="B105" s="71"/>
      <c r="C105" s="71"/>
      <c r="D105" s="71"/>
      <c r="E105" s="71"/>
      <c r="F105" s="71"/>
      <c r="G105" s="71"/>
      <c r="H105" s="71"/>
      <c r="I105" s="71"/>
    </row>
    <row r="106" spans="1:9" s="46" customFormat="1" x14ac:dyDescent="0.2">
      <c r="A106" s="68" t="s">
        <v>56</v>
      </c>
      <c r="B106" s="69"/>
      <c r="C106" s="96"/>
      <c r="D106" s="69"/>
      <c r="E106" s="69"/>
      <c r="F106" s="69"/>
      <c r="G106" s="69"/>
      <c r="H106" s="69"/>
      <c r="I106" s="69"/>
    </row>
    <row r="107" spans="1:9" s="46" customFormat="1" x14ac:dyDescent="0.2">
      <c r="A107" s="68" t="s">
        <v>57</v>
      </c>
      <c r="B107" s="69"/>
      <c r="C107" s="96"/>
      <c r="D107" s="69"/>
      <c r="E107" s="69"/>
      <c r="F107" s="69"/>
      <c r="G107" s="69"/>
      <c r="H107" s="69"/>
      <c r="I107" s="69"/>
    </row>
    <row r="108" spans="1:9" s="46" customFormat="1" x14ac:dyDescent="0.2">
      <c r="A108" s="301" t="s">
        <v>58</v>
      </c>
      <c r="B108" s="301"/>
      <c r="C108" s="301"/>
      <c r="D108" s="301"/>
      <c r="E108" s="301"/>
      <c r="F108" s="301"/>
      <c r="G108" s="301"/>
      <c r="H108" s="301"/>
      <c r="I108" s="301"/>
    </row>
    <row r="109" spans="1:9" s="46" customFormat="1" x14ac:dyDescent="0.2">
      <c r="A109" s="73">
        <v>11</v>
      </c>
      <c r="B109" s="74" t="s">
        <v>87</v>
      </c>
      <c r="C109" s="83" t="s">
        <v>88</v>
      </c>
      <c r="D109" s="76" t="s">
        <v>89</v>
      </c>
      <c r="E109" s="54">
        <v>1</v>
      </c>
      <c r="F109" s="77">
        <v>64</v>
      </c>
      <c r="G109" s="78">
        <f>E109*F109*1.2*1.2*1.2</f>
        <v>110.592</v>
      </c>
      <c r="H109" s="191">
        <v>19497.21</v>
      </c>
      <c r="I109" s="80">
        <f>G109*H109</f>
        <v>2156235.44832</v>
      </c>
    </row>
    <row r="110" spans="1:9" s="46" customFormat="1" x14ac:dyDescent="0.2">
      <c r="A110" s="73">
        <v>12</v>
      </c>
      <c r="B110" s="74" t="s">
        <v>87</v>
      </c>
      <c r="C110" s="83" t="s">
        <v>90</v>
      </c>
      <c r="D110" s="76" t="s">
        <v>89</v>
      </c>
      <c r="E110" s="54">
        <v>1</v>
      </c>
      <c r="F110" s="77">
        <v>67.400000000000006</v>
      </c>
      <c r="G110" s="78">
        <f>E110*F110*1.2*1.2*1.2</f>
        <v>116.46720000000001</v>
      </c>
      <c r="H110" s="19">
        <v>19497.21</v>
      </c>
      <c r="I110" s="80">
        <f>G110*H110</f>
        <v>2270785.4565119999</v>
      </c>
    </row>
    <row r="111" spans="1:9" s="46" customFormat="1" x14ac:dyDescent="0.2">
      <c r="A111" s="81"/>
      <c r="B111" s="82"/>
      <c r="C111" s="83" t="s">
        <v>7</v>
      </c>
      <c r="D111" s="54"/>
      <c r="E111" s="75"/>
      <c r="F111" s="77"/>
      <c r="G111" s="77">
        <f>ROUND(SUM(G88:G103),0)+G110+G109</f>
        <v>1593.0592000000001</v>
      </c>
      <c r="H111" s="84"/>
      <c r="I111" s="88">
        <f>I110+I109+I103+I96+I95+I94+I93+I92+I91+I90+I89+88:88</f>
        <v>30827868.970982395</v>
      </c>
    </row>
    <row r="112" spans="1:9" s="46" customFormat="1" x14ac:dyDescent="0.2">
      <c r="A112" s="81"/>
      <c r="B112" s="82"/>
      <c r="C112" s="302" t="s">
        <v>243</v>
      </c>
      <c r="D112" s="302"/>
      <c r="E112" s="75"/>
      <c r="F112" s="75"/>
      <c r="G112" s="75"/>
      <c r="H112" s="75"/>
      <c r="I112" s="89">
        <f>I111*0.295</f>
        <v>9094221.3464398067</v>
      </c>
    </row>
    <row r="113" spans="1:11" s="46" customFormat="1" x14ac:dyDescent="0.2">
      <c r="A113" s="81"/>
      <c r="B113" s="82"/>
      <c r="C113" s="87" t="s">
        <v>7</v>
      </c>
      <c r="D113" s="54"/>
      <c r="E113" s="75"/>
      <c r="F113" s="75"/>
      <c r="G113" s="75"/>
      <c r="H113" s="75"/>
      <c r="I113" s="88">
        <f>I111+I112</f>
        <v>39922090.317422204</v>
      </c>
    </row>
    <row r="114" spans="1:11" s="46" customFormat="1" x14ac:dyDescent="0.2">
      <c r="A114" s="81"/>
      <c r="B114" s="82"/>
      <c r="C114" s="87" t="s">
        <v>244</v>
      </c>
      <c r="D114" s="54"/>
      <c r="E114" s="75"/>
      <c r="F114" s="75"/>
      <c r="G114" s="75"/>
      <c r="H114" s="75"/>
      <c r="I114" s="89">
        <f>I113*0.22</f>
        <v>8782859.8698328845</v>
      </c>
    </row>
    <row r="115" spans="1:11" s="46" customFormat="1" x14ac:dyDescent="0.2">
      <c r="A115" s="81"/>
      <c r="B115" s="82"/>
      <c r="C115" s="87" t="s">
        <v>7</v>
      </c>
      <c r="D115" s="54"/>
      <c r="E115" s="75"/>
      <c r="F115" s="75"/>
      <c r="G115" s="75"/>
      <c r="H115" s="75"/>
      <c r="I115" s="88">
        <f>I113+I114</f>
        <v>48704950.187255085</v>
      </c>
    </row>
    <row r="116" spans="1:11" s="46" customFormat="1" x14ac:dyDescent="0.2">
      <c r="A116" s="81"/>
      <c r="B116" s="82"/>
      <c r="C116" s="87" t="s">
        <v>8</v>
      </c>
      <c r="D116" s="54"/>
      <c r="E116" s="75"/>
      <c r="F116" s="75"/>
      <c r="G116" s="75"/>
      <c r="H116" s="75"/>
      <c r="I116" s="89">
        <f>I115*15/100</f>
        <v>7305742.5280882623</v>
      </c>
    </row>
    <row r="117" spans="1:11" s="46" customFormat="1" x14ac:dyDescent="0.2">
      <c r="A117" s="81"/>
      <c r="B117" s="82"/>
      <c r="C117" s="87" t="s">
        <v>9</v>
      </c>
      <c r="D117" s="54"/>
      <c r="E117" s="75"/>
      <c r="F117" s="75"/>
      <c r="G117" s="75"/>
      <c r="H117" s="75"/>
      <c r="I117" s="88">
        <f>ROUND(SUM(I115+I116),2)</f>
        <v>56010692.719999999</v>
      </c>
    </row>
    <row r="118" spans="1:11" s="46" customFormat="1" x14ac:dyDescent="0.2">
      <c r="A118" s="91"/>
      <c r="B118" s="92"/>
      <c r="C118" s="303"/>
      <c r="D118" s="303"/>
      <c r="E118" s="303"/>
      <c r="F118" s="303"/>
      <c r="G118" s="303"/>
      <c r="H118" s="303"/>
      <c r="I118" s="303"/>
      <c r="J118" s="90"/>
      <c r="K118" s="90"/>
    </row>
    <row r="119" spans="1:11" s="46" customFormat="1" x14ac:dyDescent="0.2">
      <c r="A119" s="91"/>
      <c r="B119" s="185" t="s">
        <v>23</v>
      </c>
      <c r="C119" s="1" t="s">
        <v>248</v>
      </c>
      <c r="D119" s="1"/>
      <c r="E119" s="1" t="s">
        <v>234</v>
      </c>
      <c r="F119" s="172"/>
      <c r="G119" s="1" t="s">
        <v>235</v>
      </c>
      <c r="H119" s="1"/>
      <c r="I119" s="95"/>
      <c r="J119" s="93"/>
      <c r="K119" s="93"/>
    </row>
    <row r="120" spans="1:11" s="46" customFormat="1" x14ac:dyDescent="0.2">
      <c r="A120" s="91"/>
      <c r="B120" s="94"/>
      <c r="C120" s="95"/>
      <c r="D120" s="95"/>
      <c r="E120" s="95"/>
      <c r="F120" s="95"/>
      <c r="G120" s="95"/>
      <c r="H120" s="95"/>
      <c r="I120" s="95"/>
      <c r="J120" s="93"/>
      <c r="K120" s="93"/>
    </row>
    <row r="121" spans="1:11" s="167" customFormat="1" ht="2.25" customHeight="1" x14ac:dyDescent="0.25">
      <c r="A121" s="178"/>
      <c r="B121" s="168"/>
      <c r="E121" s="182"/>
      <c r="F121" s="184"/>
      <c r="H121" s="184"/>
      <c r="I121" s="3"/>
      <c r="J121" s="169"/>
      <c r="K121" s="170"/>
    </row>
    <row r="122" spans="1:11" s="168" customFormat="1" hidden="1" x14ac:dyDescent="0.25">
      <c r="A122" s="3"/>
      <c r="B122" s="1"/>
      <c r="C122" s="6"/>
      <c r="D122" s="4"/>
      <c r="E122" s="185"/>
      <c r="F122" s="2"/>
      <c r="G122" s="183"/>
      <c r="H122" s="183"/>
      <c r="I122" s="169"/>
      <c r="J122" s="171"/>
      <c r="K122" s="169"/>
    </row>
    <row r="123" spans="1:11" s="168" customFormat="1" hidden="1" x14ac:dyDescent="0.25">
      <c r="A123" s="3"/>
      <c r="B123" s="1"/>
      <c r="C123" s="6"/>
      <c r="D123" s="4"/>
      <c r="E123" s="185"/>
      <c r="F123" s="2"/>
      <c r="G123" s="183"/>
      <c r="H123" s="183"/>
      <c r="I123" s="169"/>
      <c r="J123" s="171"/>
      <c r="K123" s="169"/>
    </row>
    <row r="124" spans="1:11" s="168" customFormat="1" x14ac:dyDescent="0.25">
      <c r="C124" s="1" t="s">
        <v>246</v>
      </c>
      <c r="D124" s="1"/>
      <c r="E124" s="1" t="s">
        <v>232</v>
      </c>
      <c r="F124" s="5"/>
      <c r="G124" s="1" t="s">
        <v>233</v>
      </c>
      <c r="H124" s="1"/>
    </row>
    <row r="125" spans="1:11" s="168" customFormat="1" x14ac:dyDescent="0.25">
      <c r="C125" s="1"/>
      <c r="D125" s="1"/>
      <c r="E125" s="182"/>
      <c r="F125" s="172"/>
      <c r="G125" s="182"/>
      <c r="H125" s="173"/>
    </row>
    <row r="126" spans="1:11" s="168" customFormat="1" ht="0.75" customHeight="1" x14ac:dyDescent="0.25">
      <c r="C126" s="1"/>
      <c r="D126" s="1"/>
      <c r="E126" s="182"/>
      <c r="F126" s="172"/>
      <c r="G126" s="182"/>
      <c r="H126" s="173"/>
    </row>
    <row r="127" spans="1:11" s="168" customFormat="1" x14ac:dyDescent="0.25">
      <c r="C127" s="1" t="s">
        <v>249</v>
      </c>
      <c r="D127" s="1"/>
      <c r="E127" s="1" t="s">
        <v>234</v>
      </c>
      <c r="F127" s="172"/>
      <c r="G127" s="1" t="s">
        <v>92</v>
      </c>
      <c r="H127" s="1"/>
      <c r="I127" s="169"/>
      <c r="J127" s="171"/>
      <c r="K127" s="169"/>
    </row>
    <row r="128" spans="1:11" s="168" customFormat="1" x14ac:dyDescent="0.25">
      <c r="C128" s="1"/>
      <c r="D128" s="1"/>
      <c r="E128" s="1"/>
      <c r="F128" s="172"/>
      <c r="G128" s="1"/>
      <c r="H128" s="1"/>
      <c r="I128" s="169"/>
      <c r="J128" s="171"/>
      <c r="K128" s="169"/>
    </row>
    <row r="129" spans="1:11" s="168" customFormat="1" ht="1.5" customHeight="1" x14ac:dyDescent="0.25">
      <c r="C129" s="1"/>
      <c r="D129" s="1"/>
      <c r="E129" s="1"/>
      <c r="F129" s="172"/>
      <c r="G129" s="1"/>
      <c r="H129" s="1"/>
      <c r="I129" s="169"/>
      <c r="J129" s="171"/>
      <c r="K129" s="169"/>
    </row>
    <row r="130" spans="1:11" s="168" customFormat="1" hidden="1" x14ac:dyDescent="0.25">
      <c r="I130" s="169"/>
      <c r="J130" s="171"/>
      <c r="K130" s="169"/>
    </row>
    <row r="131" spans="1:11" s="168" customFormat="1" hidden="1" x14ac:dyDescent="0.25">
      <c r="C131" s="1"/>
      <c r="D131" s="1"/>
      <c r="E131" s="1"/>
      <c r="F131" s="172"/>
      <c r="G131" s="1"/>
      <c r="H131" s="1"/>
      <c r="I131" s="169"/>
      <c r="J131" s="171"/>
      <c r="K131" s="169"/>
    </row>
    <row r="132" spans="1:11" hidden="1" x14ac:dyDescent="0.25">
      <c r="A132" s="174"/>
      <c r="B132" s="174"/>
      <c r="C132" s="174"/>
      <c r="D132" s="175"/>
      <c r="E132" s="174"/>
      <c r="F132" s="174"/>
      <c r="G132" s="174"/>
      <c r="H132" s="174"/>
      <c r="I132" s="175"/>
      <c r="J132" s="175"/>
    </row>
    <row r="133" spans="1:11" s="168" customFormat="1" x14ac:dyDescent="0.25">
      <c r="C133" s="1" t="s">
        <v>250</v>
      </c>
      <c r="D133" s="1"/>
      <c r="E133" s="1" t="s">
        <v>234</v>
      </c>
      <c r="F133" s="172"/>
      <c r="G133" s="1" t="s">
        <v>240</v>
      </c>
      <c r="H133" s="1"/>
      <c r="I133" s="169"/>
      <c r="J133" s="171"/>
      <c r="K133" s="169"/>
    </row>
    <row r="134" spans="1:11" x14ac:dyDescent="0.25">
      <c r="B134" s="12"/>
      <c r="C134" s="182"/>
      <c r="D134" s="184"/>
      <c r="E134" s="182"/>
      <c r="F134" s="172"/>
      <c r="H134" s="5"/>
    </row>
  </sheetData>
  <mergeCells count="59">
    <mergeCell ref="A10:I10"/>
    <mergeCell ref="D1:H1"/>
    <mergeCell ref="B2:C2"/>
    <mergeCell ref="D3:H3"/>
    <mergeCell ref="B5:C5"/>
    <mergeCell ref="A8:I8"/>
    <mergeCell ref="A9:I9"/>
    <mergeCell ref="A76:I76"/>
    <mergeCell ref="A34:G34"/>
    <mergeCell ref="H11:I11"/>
    <mergeCell ref="A14:G14"/>
    <mergeCell ref="A15:I15"/>
    <mergeCell ref="A16:G16"/>
    <mergeCell ref="A17:G17"/>
    <mergeCell ref="A30:G30"/>
    <mergeCell ref="A31:G31"/>
    <mergeCell ref="A18:G18"/>
    <mergeCell ref="A11:A12"/>
    <mergeCell ref="B11:B12"/>
    <mergeCell ref="C11:C12"/>
    <mergeCell ref="D11:D12"/>
    <mergeCell ref="E11:E12"/>
    <mergeCell ref="F11:G11"/>
    <mergeCell ref="C51:I51"/>
    <mergeCell ref="D69:H69"/>
    <mergeCell ref="B70:C70"/>
    <mergeCell ref="D71:H71"/>
    <mergeCell ref="B73:C73"/>
    <mergeCell ref="A100:G100"/>
    <mergeCell ref="A19:G19"/>
    <mergeCell ref="A78:I78"/>
    <mergeCell ref="A79:A80"/>
    <mergeCell ref="B79:B80"/>
    <mergeCell ref="C79:C80"/>
    <mergeCell ref="D79:D80"/>
    <mergeCell ref="E79:E80"/>
    <mergeCell ref="F79:G79"/>
    <mergeCell ref="H79:I79"/>
    <mergeCell ref="A32:G32"/>
    <mergeCell ref="A33:G33"/>
    <mergeCell ref="A77:I77"/>
    <mergeCell ref="A35:G35"/>
    <mergeCell ref="A41:I41"/>
    <mergeCell ref="C45:D45"/>
    <mergeCell ref="A86:G86"/>
    <mergeCell ref="A87:G87"/>
    <mergeCell ref="A97:G97"/>
    <mergeCell ref="A98:G98"/>
    <mergeCell ref="A99:G99"/>
    <mergeCell ref="B81:C81"/>
    <mergeCell ref="A82:G82"/>
    <mergeCell ref="A83:I83"/>
    <mergeCell ref="A84:G84"/>
    <mergeCell ref="A85:G85"/>
    <mergeCell ref="A102:G102"/>
    <mergeCell ref="A108:I108"/>
    <mergeCell ref="C112:D112"/>
    <mergeCell ref="C118:I118"/>
    <mergeCell ref="A101:G101"/>
  </mergeCells>
  <pageMargins left="0.35433070866141736" right="0.27559055118110237" top="0.35433070866141736" bottom="0.35433070866141736" header="0.31496062992125984" footer="0.31496062992125984"/>
  <pageSetup paperSize="9" scale="78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5"/>
  <sheetViews>
    <sheetView topLeftCell="A134" zoomScale="90" zoomScaleNormal="90" workbookViewId="0">
      <selection activeCell="A81" sqref="A81:XFD84"/>
    </sheetView>
  </sheetViews>
  <sheetFormatPr defaultRowHeight="12" x14ac:dyDescent="0.25"/>
  <cols>
    <col min="1" max="1" width="3.28515625" style="10" customWidth="1"/>
    <col min="2" max="2" width="15.42578125" style="1" customWidth="1"/>
    <col min="3" max="3" width="43.7109375" style="1" customWidth="1"/>
    <col min="4" max="4" width="7.5703125" style="1" customWidth="1"/>
    <col min="5" max="5" width="13.42578125" style="1" customWidth="1"/>
    <col min="6" max="6" width="6.42578125" style="1" customWidth="1"/>
    <col min="7" max="7" width="8.7109375" style="1" customWidth="1"/>
    <col min="8" max="8" width="10.28515625" style="1" customWidth="1"/>
    <col min="9" max="9" width="10.5703125" style="1" customWidth="1"/>
    <col min="10" max="10" width="8.42578125" style="1" customWidth="1"/>
    <col min="11" max="11" width="14" style="1" customWidth="1"/>
    <col min="12" max="13" width="13.140625" style="1" customWidth="1"/>
    <col min="14" max="14" width="9.140625" style="1"/>
    <col min="15" max="15" width="12.42578125" style="1" customWidth="1"/>
    <col min="16" max="16384" width="9.140625" style="1"/>
  </cols>
  <sheetData>
    <row r="1" spans="1:255" ht="16.5" customHeight="1" x14ac:dyDescent="0.25">
      <c r="A1" s="184"/>
      <c r="H1" s="1" t="s">
        <v>253</v>
      </c>
    </row>
    <row r="2" spans="1:255" s="28" customFormat="1" ht="15.75" customHeight="1" x14ac:dyDescent="0.2">
      <c r="B2" s="327"/>
      <c r="C2" s="327"/>
      <c r="E2" s="30"/>
      <c r="F2" s="320" t="s">
        <v>45</v>
      </c>
      <c r="G2" s="320"/>
      <c r="H2" s="320"/>
      <c r="I2" s="320"/>
      <c r="J2" s="320"/>
      <c r="K2" s="320"/>
    </row>
    <row r="3" spans="1:255" s="28" customFormat="1" ht="12.75" x14ac:dyDescent="0.2">
      <c r="B3" s="30"/>
      <c r="C3" s="31"/>
      <c r="E3" s="30"/>
      <c r="F3" s="320" t="s">
        <v>251</v>
      </c>
      <c r="G3" s="320"/>
      <c r="H3" s="320"/>
      <c r="I3" s="320"/>
      <c r="J3" s="320"/>
      <c r="K3" s="320"/>
    </row>
    <row r="4" spans="1:255" s="28" customFormat="1" ht="12.75" x14ac:dyDescent="0.2">
      <c r="C4" s="31"/>
      <c r="E4" s="32"/>
      <c r="F4" s="32"/>
      <c r="G4" s="29"/>
      <c r="H4" s="32"/>
      <c r="I4" s="32"/>
      <c r="J4" s="29"/>
      <c r="K4" s="32"/>
    </row>
    <row r="5" spans="1:255" s="28" customFormat="1" ht="12.75" x14ac:dyDescent="0.2">
      <c r="A5" s="28" t="s">
        <v>10</v>
      </c>
      <c r="B5" s="319"/>
      <c r="C5" s="319"/>
      <c r="E5" s="37"/>
      <c r="F5" s="320" t="s">
        <v>100</v>
      </c>
      <c r="G5" s="320"/>
      <c r="H5" s="320"/>
      <c r="I5" s="320"/>
      <c r="J5" s="320"/>
      <c r="K5" s="320"/>
    </row>
    <row r="6" spans="1:255" s="20" customFormat="1" ht="12.75" x14ac:dyDescent="0.2">
      <c r="A6" s="97"/>
      <c r="B6" s="97"/>
      <c r="C6" s="97"/>
      <c r="D6" s="97"/>
      <c r="E6" s="98"/>
      <c r="F6" s="97"/>
      <c r="G6" s="99"/>
      <c r="H6" s="99"/>
      <c r="I6" s="97"/>
      <c r="J6" s="97"/>
      <c r="K6" s="97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</row>
    <row r="7" spans="1:255" s="20" customFormat="1" ht="12.75" x14ac:dyDescent="0.2">
      <c r="A7" s="321" t="s">
        <v>47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</row>
    <row r="8" spans="1:255" s="20" customFormat="1" ht="12.75" x14ac:dyDescent="0.2">
      <c r="A8" s="321" t="s">
        <v>19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s="101" customFormat="1" ht="12.75" x14ac:dyDescent="0.2">
      <c r="A9" s="325" t="s">
        <v>167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</row>
    <row r="10" spans="1:255" s="101" customFormat="1" ht="38.25" x14ac:dyDescent="0.2">
      <c r="A10" s="27" t="s">
        <v>0</v>
      </c>
      <c r="B10" s="102" t="s">
        <v>11</v>
      </c>
      <c r="C10" s="27" t="s">
        <v>101</v>
      </c>
      <c r="D10" s="27" t="s">
        <v>2</v>
      </c>
      <c r="E10" s="27" t="s">
        <v>3</v>
      </c>
      <c r="F10" s="16" t="s">
        <v>102</v>
      </c>
      <c r="G10" s="27" t="s">
        <v>4</v>
      </c>
      <c r="H10" s="27" t="s">
        <v>5</v>
      </c>
      <c r="I10" s="27" t="s">
        <v>12</v>
      </c>
      <c r="J10" s="27" t="s">
        <v>103</v>
      </c>
      <c r="K10" s="27" t="s">
        <v>104</v>
      </c>
    </row>
    <row r="11" spans="1:255" s="101" customFormat="1" ht="12.75" x14ac:dyDescent="0.2">
      <c r="A11" s="103">
        <v>1</v>
      </c>
      <c r="B11" s="102">
        <v>2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  <c r="H11" s="104">
        <v>8</v>
      </c>
      <c r="I11" s="103">
        <v>9</v>
      </c>
      <c r="J11" s="103">
        <v>10</v>
      </c>
      <c r="K11" s="104">
        <v>11</v>
      </c>
    </row>
    <row r="12" spans="1:255" s="101" customFormat="1" ht="12.75" x14ac:dyDescent="0.2">
      <c r="A12" s="103"/>
      <c r="B12" s="322" t="s">
        <v>105</v>
      </c>
      <c r="C12" s="323"/>
      <c r="D12" s="324"/>
      <c r="E12" s="105"/>
      <c r="F12" s="105"/>
      <c r="G12" s="103"/>
      <c r="H12" s="103"/>
      <c r="I12" s="103"/>
      <c r="J12" s="103"/>
      <c r="K12" s="103"/>
    </row>
    <row r="13" spans="1:255" s="101" customFormat="1" ht="25.5" x14ac:dyDescent="0.2">
      <c r="A13" s="106">
        <v>1</v>
      </c>
      <c r="B13" s="22" t="s">
        <v>106</v>
      </c>
      <c r="C13" s="24" t="s">
        <v>107</v>
      </c>
      <c r="D13" s="106" t="s">
        <v>22</v>
      </c>
      <c r="E13" s="24" t="s">
        <v>108</v>
      </c>
      <c r="F13" s="107">
        <f>21/6</f>
        <v>3.5</v>
      </c>
      <c r="G13" s="25">
        <v>1</v>
      </c>
      <c r="H13" s="17">
        <v>1.6</v>
      </c>
      <c r="I13" s="17">
        <f t="shared" ref="I13:I48" si="0">(SUM(G13*H13))</f>
        <v>1.6</v>
      </c>
      <c r="J13" s="108">
        <v>19082.490000000002</v>
      </c>
      <c r="K13" s="14">
        <f t="shared" ref="K13:K48" si="1">ROUND(SUM(I13*J13),2)</f>
        <v>30531.98</v>
      </c>
    </row>
    <row r="14" spans="1:255" s="101" customFormat="1" ht="25.5" x14ac:dyDescent="0.2">
      <c r="A14" s="106">
        <v>2</v>
      </c>
      <c r="B14" s="22" t="s">
        <v>109</v>
      </c>
      <c r="C14" s="24" t="s">
        <v>110</v>
      </c>
      <c r="D14" s="106" t="s">
        <v>22</v>
      </c>
      <c r="E14" s="24" t="s">
        <v>108</v>
      </c>
      <c r="F14" s="107">
        <f t="shared" ref="F14:F43" si="2">21/6</f>
        <v>3.5</v>
      </c>
      <c r="G14" s="25">
        <v>1</v>
      </c>
      <c r="H14" s="17">
        <v>3</v>
      </c>
      <c r="I14" s="17">
        <f t="shared" si="0"/>
        <v>3</v>
      </c>
      <c r="J14" s="108">
        <v>19082.490000000002</v>
      </c>
      <c r="K14" s="14">
        <f t="shared" si="1"/>
        <v>57247.47</v>
      </c>
    </row>
    <row r="15" spans="1:255" s="101" customFormat="1" ht="25.5" x14ac:dyDescent="0.2">
      <c r="A15" s="106">
        <v>3</v>
      </c>
      <c r="B15" s="22" t="s">
        <v>111</v>
      </c>
      <c r="C15" s="109" t="s">
        <v>30</v>
      </c>
      <c r="D15" s="106" t="s">
        <v>22</v>
      </c>
      <c r="E15" s="24" t="s">
        <v>108</v>
      </c>
      <c r="F15" s="107">
        <f t="shared" si="2"/>
        <v>3.5</v>
      </c>
      <c r="G15" s="25">
        <v>1</v>
      </c>
      <c r="H15" s="17">
        <v>2.2000000000000002</v>
      </c>
      <c r="I15" s="17">
        <f t="shared" si="0"/>
        <v>2.2000000000000002</v>
      </c>
      <c r="J15" s="108">
        <v>19082.490000000002</v>
      </c>
      <c r="K15" s="14">
        <f t="shared" si="1"/>
        <v>41981.48</v>
      </c>
    </row>
    <row r="16" spans="1:255" s="101" customFormat="1" ht="25.5" x14ac:dyDescent="0.2">
      <c r="A16" s="106">
        <v>4</v>
      </c>
      <c r="B16" s="22" t="s">
        <v>112</v>
      </c>
      <c r="C16" s="109" t="s">
        <v>31</v>
      </c>
      <c r="D16" s="106" t="s">
        <v>22</v>
      </c>
      <c r="E16" s="24" t="s">
        <v>108</v>
      </c>
      <c r="F16" s="107">
        <f t="shared" si="2"/>
        <v>3.5</v>
      </c>
      <c r="G16" s="25">
        <v>1</v>
      </c>
      <c r="H16" s="17">
        <v>3</v>
      </c>
      <c r="I16" s="17">
        <f t="shared" si="0"/>
        <v>3</v>
      </c>
      <c r="J16" s="108">
        <v>19082.490000000002</v>
      </c>
      <c r="K16" s="14">
        <f t="shared" si="1"/>
        <v>57247.47</v>
      </c>
    </row>
    <row r="17" spans="1:11" s="101" customFormat="1" ht="25.5" x14ac:dyDescent="0.2">
      <c r="A17" s="106">
        <v>5</v>
      </c>
      <c r="B17" s="22" t="s">
        <v>113</v>
      </c>
      <c r="C17" s="109" t="s">
        <v>114</v>
      </c>
      <c r="D17" s="106" t="s">
        <v>22</v>
      </c>
      <c r="E17" s="24" t="s">
        <v>108</v>
      </c>
      <c r="F17" s="107">
        <f t="shared" si="2"/>
        <v>3.5</v>
      </c>
      <c r="G17" s="25">
        <v>1</v>
      </c>
      <c r="H17" s="17">
        <v>2</v>
      </c>
      <c r="I17" s="17">
        <f t="shared" si="0"/>
        <v>2</v>
      </c>
      <c r="J17" s="108">
        <v>19082.490000000002</v>
      </c>
      <c r="K17" s="14">
        <f t="shared" si="1"/>
        <v>38164.980000000003</v>
      </c>
    </row>
    <row r="18" spans="1:11" s="101" customFormat="1" ht="25.5" x14ac:dyDescent="0.2">
      <c r="A18" s="106">
        <v>6</v>
      </c>
      <c r="B18" s="22" t="s">
        <v>115</v>
      </c>
      <c r="C18" s="109" t="s">
        <v>116</v>
      </c>
      <c r="D18" s="106" t="s">
        <v>22</v>
      </c>
      <c r="E18" s="24" t="s">
        <v>108</v>
      </c>
      <c r="F18" s="107">
        <f t="shared" si="2"/>
        <v>3.5</v>
      </c>
      <c r="G18" s="25">
        <v>1</v>
      </c>
      <c r="H18" s="17">
        <v>3</v>
      </c>
      <c r="I18" s="17">
        <f t="shared" si="0"/>
        <v>3</v>
      </c>
      <c r="J18" s="108">
        <v>19082.490000000002</v>
      </c>
      <c r="K18" s="14">
        <f t="shared" si="1"/>
        <v>57247.47</v>
      </c>
    </row>
    <row r="19" spans="1:11" s="101" customFormat="1" ht="25.5" x14ac:dyDescent="0.2">
      <c r="A19" s="106">
        <v>7</v>
      </c>
      <c r="B19" s="22" t="s">
        <v>117</v>
      </c>
      <c r="C19" s="109" t="s">
        <v>32</v>
      </c>
      <c r="D19" s="106" t="s">
        <v>22</v>
      </c>
      <c r="E19" s="24" t="s">
        <v>108</v>
      </c>
      <c r="F19" s="107">
        <f t="shared" si="2"/>
        <v>3.5</v>
      </c>
      <c r="G19" s="25">
        <v>1</v>
      </c>
      <c r="H19" s="17">
        <v>1.9</v>
      </c>
      <c r="I19" s="17">
        <f t="shared" si="0"/>
        <v>1.9</v>
      </c>
      <c r="J19" s="108">
        <v>19082.490000000002</v>
      </c>
      <c r="K19" s="14">
        <f t="shared" si="1"/>
        <v>36256.730000000003</v>
      </c>
    </row>
    <row r="20" spans="1:11" s="101" customFormat="1" ht="25.5" x14ac:dyDescent="0.2">
      <c r="A20" s="106">
        <v>8</v>
      </c>
      <c r="B20" s="22" t="s">
        <v>118</v>
      </c>
      <c r="C20" s="109" t="s">
        <v>119</v>
      </c>
      <c r="D20" s="106" t="s">
        <v>22</v>
      </c>
      <c r="E20" s="24" t="s">
        <v>108</v>
      </c>
      <c r="F20" s="107">
        <f t="shared" si="2"/>
        <v>3.5</v>
      </c>
      <c r="G20" s="25">
        <v>1</v>
      </c>
      <c r="H20" s="17">
        <v>7.4</v>
      </c>
      <c r="I20" s="17">
        <f t="shared" si="0"/>
        <v>7.4</v>
      </c>
      <c r="J20" s="108">
        <v>19082.490000000002</v>
      </c>
      <c r="K20" s="14">
        <f t="shared" si="1"/>
        <v>141210.43</v>
      </c>
    </row>
    <row r="21" spans="1:11" s="101" customFormat="1" ht="25.5" x14ac:dyDescent="0.2">
      <c r="A21" s="106">
        <v>9</v>
      </c>
      <c r="B21" s="22" t="s">
        <v>120</v>
      </c>
      <c r="C21" s="24" t="s">
        <v>33</v>
      </c>
      <c r="D21" s="106" t="s">
        <v>22</v>
      </c>
      <c r="E21" s="24" t="s">
        <v>108</v>
      </c>
      <c r="F21" s="110">
        <f t="shared" si="2"/>
        <v>3.5</v>
      </c>
      <c r="G21" s="25">
        <v>3</v>
      </c>
      <c r="H21" s="17">
        <v>6.3</v>
      </c>
      <c r="I21" s="17">
        <f t="shared" si="0"/>
        <v>18.899999999999999</v>
      </c>
      <c r="J21" s="108">
        <v>19082.490000000002</v>
      </c>
      <c r="K21" s="14">
        <f t="shared" si="1"/>
        <v>360659.06</v>
      </c>
    </row>
    <row r="22" spans="1:11" s="101" customFormat="1" ht="25.5" x14ac:dyDescent="0.2">
      <c r="A22" s="106">
        <v>10</v>
      </c>
      <c r="B22" s="22" t="s">
        <v>121</v>
      </c>
      <c r="C22" s="24" t="s">
        <v>34</v>
      </c>
      <c r="D22" s="106" t="s">
        <v>22</v>
      </c>
      <c r="E22" s="24" t="s">
        <v>108</v>
      </c>
      <c r="F22" s="110">
        <f t="shared" si="2"/>
        <v>3.5</v>
      </c>
      <c r="G22" s="25">
        <v>3</v>
      </c>
      <c r="H22" s="17">
        <v>4.3</v>
      </c>
      <c r="I22" s="17">
        <f t="shared" si="0"/>
        <v>12.899999999999999</v>
      </c>
      <c r="J22" s="108">
        <v>19082.490000000002</v>
      </c>
      <c r="K22" s="14">
        <f t="shared" si="1"/>
        <v>246164.12</v>
      </c>
    </row>
    <row r="23" spans="1:11" s="101" customFormat="1" ht="25.5" x14ac:dyDescent="0.2">
      <c r="A23" s="106">
        <v>11</v>
      </c>
      <c r="B23" s="22" t="s">
        <v>122</v>
      </c>
      <c r="C23" s="24" t="s">
        <v>123</v>
      </c>
      <c r="D23" s="106" t="s">
        <v>22</v>
      </c>
      <c r="E23" s="24" t="s">
        <v>108</v>
      </c>
      <c r="F23" s="110">
        <f t="shared" si="2"/>
        <v>3.5</v>
      </c>
      <c r="G23" s="25">
        <v>3</v>
      </c>
      <c r="H23" s="17">
        <v>0.9</v>
      </c>
      <c r="I23" s="17">
        <f t="shared" si="0"/>
        <v>2.7</v>
      </c>
      <c r="J23" s="108">
        <v>19082.490000000002</v>
      </c>
      <c r="K23" s="14">
        <f t="shared" si="1"/>
        <v>51522.720000000001</v>
      </c>
    </row>
    <row r="24" spans="1:11" s="101" customFormat="1" ht="38.25" x14ac:dyDescent="0.2">
      <c r="A24" s="106">
        <v>12</v>
      </c>
      <c r="B24" s="22" t="s">
        <v>124</v>
      </c>
      <c r="C24" s="24" t="s">
        <v>125</v>
      </c>
      <c r="D24" s="106" t="s">
        <v>22</v>
      </c>
      <c r="E24" s="24" t="s">
        <v>126</v>
      </c>
      <c r="F24" s="107">
        <f t="shared" si="2"/>
        <v>3.5</v>
      </c>
      <c r="G24" s="25">
        <v>6</v>
      </c>
      <c r="H24" s="17">
        <v>17.7</v>
      </c>
      <c r="I24" s="17">
        <f t="shared" si="0"/>
        <v>106.19999999999999</v>
      </c>
      <c r="J24" s="108">
        <v>19082.490000000002</v>
      </c>
      <c r="K24" s="14">
        <f t="shared" si="1"/>
        <v>2026560.44</v>
      </c>
    </row>
    <row r="25" spans="1:11" s="101" customFormat="1" ht="25.5" x14ac:dyDescent="0.2">
      <c r="A25" s="106">
        <v>13</v>
      </c>
      <c r="B25" s="22" t="s">
        <v>127</v>
      </c>
      <c r="C25" s="24" t="s">
        <v>128</v>
      </c>
      <c r="D25" s="106" t="s">
        <v>22</v>
      </c>
      <c r="E25" s="24" t="s">
        <v>108</v>
      </c>
      <c r="F25" s="107">
        <f t="shared" si="2"/>
        <v>3.5</v>
      </c>
      <c r="G25" s="25">
        <v>6</v>
      </c>
      <c r="H25" s="17">
        <v>4.9000000000000004</v>
      </c>
      <c r="I25" s="17">
        <f t="shared" si="0"/>
        <v>29.400000000000002</v>
      </c>
      <c r="J25" s="108">
        <v>19082.490000000002</v>
      </c>
      <c r="K25" s="14">
        <f t="shared" si="1"/>
        <v>561025.21</v>
      </c>
    </row>
    <row r="26" spans="1:11" s="101" customFormat="1" ht="25.5" x14ac:dyDescent="0.2">
      <c r="A26" s="106">
        <v>14</v>
      </c>
      <c r="B26" s="22" t="s">
        <v>129</v>
      </c>
      <c r="C26" s="24" t="s">
        <v>130</v>
      </c>
      <c r="D26" s="106" t="s">
        <v>22</v>
      </c>
      <c r="E26" s="24" t="s">
        <v>108</v>
      </c>
      <c r="F26" s="107">
        <f t="shared" si="2"/>
        <v>3.5</v>
      </c>
      <c r="G26" s="25">
        <v>24</v>
      </c>
      <c r="H26" s="17">
        <v>2.6</v>
      </c>
      <c r="I26" s="17">
        <f>(SUM(G26*H26))*1.2</f>
        <v>74.88000000000001</v>
      </c>
      <c r="J26" s="108">
        <v>19082.490000000002</v>
      </c>
      <c r="K26" s="14">
        <f t="shared" si="1"/>
        <v>1428896.85</v>
      </c>
    </row>
    <row r="27" spans="1:11" s="101" customFormat="1" ht="25.5" x14ac:dyDescent="0.2">
      <c r="A27" s="106">
        <v>15</v>
      </c>
      <c r="B27" s="22" t="s">
        <v>131</v>
      </c>
      <c r="C27" s="24" t="s">
        <v>132</v>
      </c>
      <c r="D27" s="106" t="s">
        <v>22</v>
      </c>
      <c r="E27" s="24" t="s">
        <v>108</v>
      </c>
      <c r="F27" s="107">
        <f t="shared" si="2"/>
        <v>3.5</v>
      </c>
      <c r="G27" s="25">
        <v>24</v>
      </c>
      <c r="H27" s="17">
        <v>6.4</v>
      </c>
      <c r="I27" s="17">
        <f>(SUM(G27*H27))*1.2</f>
        <v>184.32000000000002</v>
      </c>
      <c r="J27" s="108">
        <v>19082.490000000002</v>
      </c>
      <c r="K27" s="14">
        <f t="shared" si="1"/>
        <v>3517284.56</v>
      </c>
    </row>
    <row r="28" spans="1:11" s="101" customFormat="1" ht="25.5" x14ac:dyDescent="0.2">
      <c r="A28" s="106">
        <v>16</v>
      </c>
      <c r="B28" s="22" t="s">
        <v>133</v>
      </c>
      <c r="C28" s="24" t="s">
        <v>134</v>
      </c>
      <c r="D28" s="106" t="s">
        <v>22</v>
      </c>
      <c r="E28" s="24" t="s">
        <v>108</v>
      </c>
      <c r="F28" s="110">
        <f t="shared" si="2"/>
        <v>3.5</v>
      </c>
      <c r="G28" s="25">
        <v>1</v>
      </c>
      <c r="H28" s="17">
        <v>4</v>
      </c>
      <c r="I28" s="17">
        <f>(SUM(G28*H28))</f>
        <v>4</v>
      </c>
      <c r="J28" s="108">
        <v>19082.490000000002</v>
      </c>
      <c r="K28" s="14">
        <f t="shared" si="1"/>
        <v>76329.960000000006</v>
      </c>
    </row>
    <row r="29" spans="1:11" s="101" customFormat="1" ht="25.5" x14ac:dyDescent="0.2">
      <c r="A29" s="106">
        <v>17</v>
      </c>
      <c r="B29" s="22" t="s">
        <v>135</v>
      </c>
      <c r="C29" s="24" t="s">
        <v>136</v>
      </c>
      <c r="D29" s="106" t="s">
        <v>22</v>
      </c>
      <c r="E29" s="24" t="s">
        <v>108</v>
      </c>
      <c r="F29" s="107">
        <f t="shared" si="2"/>
        <v>3.5</v>
      </c>
      <c r="G29" s="25">
        <v>1</v>
      </c>
      <c r="H29" s="17">
        <v>5</v>
      </c>
      <c r="I29" s="17">
        <f t="shared" si="0"/>
        <v>5</v>
      </c>
      <c r="J29" s="108">
        <v>19082.490000000002</v>
      </c>
      <c r="K29" s="14">
        <f t="shared" si="1"/>
        <v>95412.45</v>
      </c>
    </row>
    <row r="30" spans="1:11" s="101" customFormat="1" ht="38.25" x14ac:dyDescent="0.2">
      <c r="A30" s="106">
        <v>18</v>
      </c>
      <c r="B30" s="22" t="s">
        <v>137</v>
      </c>
      <c r="C30" s="24" t="s">
        <v>138</v>
      </c>
      <c r="D30" s="106" t="s">
        <v>22</v>
      </c>
      <c r="E30" s="24" t="s">
        <v>108</v>
      </c>
      <c r="F30" s="110">
        <f t="shared" si="2"/>
        <v>3.5</v>
      </c>
      <c r="G30" s="25">
        <v>1</v>
      </c>
      <c r="H30" s="17">
        <v>3</v>
      </c>
      <c r="I30" s="17">
        <f>(SUM(G30*H30))</f>
        <v>3</v>
      </c>
      <c r="J30" s="108">
        <v>19082.490000000002</v>
      </c>
      <c r="K30" s="14">
        <f t="shared" si="1"/>
        <v>57247.47</v>
      </c>
    </row>
    <row r="31" spans="1:11" s="101" customFormat="1" ht="25.5" x14ac:dyDescent="0.2">
      <c r="A31" s="106">
        <v>19</v>
      </c>
      <c r="B31" s="22" t="s">
        <v>139</v>
      </c>
      <c r="C31" s="24" t="s">
        <v>140</v>
      </c>
      <c r="D31" s="106" t="s">
        <v>22</v>
      </c>
      <c r="E31" s="24" t="s">
        <v>108</v>
      </c>
      <c r="F31" s="107">
        <f t="shared" si="2"/>
        <v>3.5</v>
      </c>
      <c r="G31" s="25">
        <v>1</v>
      </c>
      <c r="H31" s="17">
        <v>2.5</v>
      </c>
      <c r="I31" s="17">
        <f t="shared" si="0"/>
        <v>2.5</v>
      </c>
      <c r="J31" s="108">
        <v>19082.490000000002</v>
      </c>
      <c r="K31" s="14">
        <f t="shared" si="1"/>
        <v>47706.23</v>
      </c>
    </row>
    <row r="32" spans="1:11" s="101" customFormat="1" ht="25.5" x14ac:dyDescent="0.2">
      <c r="A32" s="106">
        <v>20</v>
      </c>
      <c r="B32" s="22" t="s">
        <v>141</v>
      </c>
      <c r="C32" s="24" t="s">
        <v>35</v>
      </c>
      <c r="D32" s="106" t="s">
        <v>22</v>
      </c>
      <c r="E32" s="24" t="s">
        <v>108</v>
      </c>
      <c r="F32" s="107">
        <f t="shared" si="2"/>
        <v>3.5</v>
      </c>
      <c r="G32" s="25">
        <v>1</v>
      </c>
      <c r="H32" s="17">
        <v>8.1</v>
      </c>
      <c r="I32" s="17">
        <f t="shared" si="0"/>
        <v>8.1</v>
      </c>
      <c r="J32" s="108">
        <v>19082.490000000002</v>
      </c>
      <c r="K32" s="14">
        <f t="shared" si="1"/>
        <v>154568.17000000001</v>
      </c>
    </row>
    <row r="33" spans="1:11" s="101" customFormat="1" ht="25.5" x14ac:dyDescent="0.2">
      <c r="A33" s="106">
        <v>21</v>
      </c>
      <c r="B33" s="22" t="s">
        <v>142</v>
      </c>
      <c r="C33" s="24" t="s">
        <v>143</v>
      </c>
      <c r="D33" s="106" t="s">
        <v>22</v>
      </c>
      <c r="E33" s="24" t="s">
        <v>108</v>
      </c>
      <c r="F33" s="107">
        <f t="shared" si="2"/>
        <v>3.5</v>
      </c>
      <c r="G33" s="25">
        <v>3</v>
      </c>
      <c r="H33" s="17">
        <v>3</v>
      </c>
      <c r="I33" s="17">
        <f t="shared" si="0"/>
        <v>9</v>
      </c>
      <c r="J33" s="108">
        <v>19082.490000000002</v>
      </c>
      <c r="K33" s="14">
        <f t="shared" si="1"/>
        <v>171742.41</v>
      </c>
    </row>
    <row r="34" spans="1:11" s="101" customFormat="1" ht="25.5" x14ac:dyDescent="0.2">
      <c r="A34" s="106">
        <v>22</v>
      </c>
      <c r="B34" s="22" t="s">
        <v>144</v>
      </c>
      <c r="C34" s="24" t="s">
        <v>145</v>
      </c>
      <c r="D34" s="106" t="s">
        <v>22</v>
      </c>
      <c r="E34" s="24" t="s">
        <v>108</v>
      </c>
      <c r="F34" s="107">
        <f t="shared" si="2"/>
        <v>3.5</v>
      </c>
      <c r="G34" s="25">
        <v>3</v>
      </c>
      <c r="H34" s="17">
        <v>0.9</v>
      </c>
      <c r="I34" s="17">
        <f t="shared" si="0"/>
        <v>2.7</v>
      </c>
      <c r="J34" s="108">
        <v>19082.490000000002</v>
      </c>
      <c r="K34" s="14">
        <f t="shared" si="1"/>
        <v>51522.720000000001</v>
      </c>
    </row>
    <row r="35" spans="1:11" s="101" customFormat="1" ht="25.5" x14ac:dyDescent="0.2">
      <c r="A35" s="106">
        <v>23</v>
      </c>
      <c r="B35" s="22" t="s">
        <v>146</v>
      </c>
      <c r="C35" s="24" t="s">
        <v>147</v>
      </c>
      <c r="D35" s="106" t="s">
        <v>22</v>
      </c>
      <c r="E35" s="24" t="s">
        <v>108</v>
      </c>
      <c r="F35" s="107">
        <f t="shared" si="2"/>
        <v>3.5</v>
      </c>
      <c r="G35" s="25">
        <v>1</v>
      </c>
      <c r="H35" s="17">
        <v>1.2</v>
      </c>
      <c r="I35" s="17">
        <f t="shared" si="0"/>
        <v>1.2</v>
      </c>
      <c r="J35" s="108">
        <v>19082.490000000002</v>
      </c>
      <c r="K35" s="14">
        <f t="shared" si="1"/>
        <v>22898.99</v>
      </c>
    </row>
    <row r="36" spans="1:11" s="101" customFormat="1" ht="25.5" x14ac:dyDescent="0.2">
      <c r="A36" s="106">
        <v>24</v>
      </c>
      <c r="B36" s="22" t="s">
        <v>148</v>
      </c>
      <c r="C36" s="24" t="s">
        <v>149</v>
      </c>
      <c r="D36" s="106" t="s">
        <v>22</v>
      </c>
      <c r="E36" s="24" t="s">
        <v>108</v>
      </c>
      <c r="F36" s="107">
        <f t="shared" si="2"/>
        <v>3.5</v>
      </c>
      <c r="G36" s="25">
        <v>1</v>
      </c>
      <c r="H36" s="17">
        <v>2.6</v>
      </c>
      <c r="I36" s="17">
        <f t="shared" si="0"/>
        <v>2.6</v>
      </c>
      <c r="J36" s="108">
        <v>19082.490000000002</v>
      </c>
      <c r="K36" s="14">
        <f t="shared" si="1"/>
        <v>49614.47</v>
      </c>
    </row>
    <row r="37" spans="1:11" s="101" customFormat="1" ht="25.5" x14ac:dyDescent="0.2">
      <c r="A37" s="106">
        <v>25</v>
      </c>
      <c r="B37" s="22" t="s">
        <v>150</v>
      </c>
      <c r="C37" s="24" t="s">
        <v>36</v>
      </c>
      <c r="D37" s="106" t="s">
        <v>22</v>
      </c>
      <c r="E37" s="24" t="s">
        <v>108</v>
      </c>
      <c r="F37" s="107">
        <f t="shared" si="2"/>
        <v>3.5</v>
      </c>
      <c r="G37" s="25">
        <v>1</v>
      </c>
      <c r="H37" s="17">
        <v>1.4</v>
      </c>
      <c r="I37" s="17">
        <f t="shared" si="0"/>
        <v>1.4</v>
      </c>
      <c r="J37" s="108">
        <v>19082.490000000002</v>
      </c>
      <c r="K37" s="14">
        <f t="shared" si="1"/>
        <v>26715.49</v>
      </c>
    </row>
    <row r="38" spans="1:11" s="101" customFormat="1" ht="25.5" x14ac:dyDescent="0.2">
      <c r="A38" s="106">
        <v>26</v>
      </c>
      <c r="B38" s="22" t="s">
        <v>151</v>
      </c>
      <c r="C38" s="24" t="s">
        <v>37</v>
      </c>
      <c r="D38" s="106" t="s">
        <v>22</v>
      </c>
      <c r="E38" s="24" t="s">
        <v>108</v>
      </c>
      <c r="F38" s="107">
        <f t="shared" si="2"/>
        <v>3.5</v>
      </c>
      <c r="G38" s="25">
        <v>1</v>
      </c>
      <c r="H38" s="17">
        <v>14</v>
      </c>
      <c r="I38" s="17">
        <f t="shared" si="0"/>
        <v>14</v>
      </c>
      <c r="J38" s="108">
        <v>19082.490000000002</v>
      </c>
      <c r="K38" s="14">
        <f t="shared" si="1"/>
        <v>267154.86</v>
      </c>
    </row>
    <row r="39" spans="1:11" s="101" customFormat="1" ht="25.5" x14ac:dyDescent="0.2">
      <c r="A39" s="106">
        <v>27</v>
      </c>
      <c r="B39" s="22" t="s">
        <v>152</v>
      </c>
      <c r="C39" s="24" t="s">
        <v>38</v>
      </c>
      <c r="D39" s="106" t="s">
        <v>22</v>
      </c>
      <c r="E39" s="24" t="s">
        <v>108</v>
      </c>
      <c r="F39" s="107">
        <f t="shared" si="2"/>
        <v>3.5</v>
      </c>
      <c r="G39" s="25">
        <v>1</v>
      </c>
      <c r="H39" s="17">
        <v>3.1</v>
      </c>
      <c r="I39" s="17">
        <f t="shared" si="0"/>
        <v>3.1</v>
      </c>
      <c r="J39" s="108">
        <v>19082.490000000002</v>
      </c>
      <c r="K39" s="14">
        <f t="shared" si="1"/>
        <v>59155.72</v>
      </c>
    </row>
    <row r="40" spans="1:11" s="101" customFormat="1" ht="25.5" x14ac:dyDescent="0.2">
      <c r="A40" s="106">
        <v>28</v>
      </c>
      <c r="B40" s="22" t="s">
        <v>153</v>
      </c>
      <c r="C40" s="24" t="s">
        <v>154</v>
      </c>
      <c r="D40" s="106" t="s">
        <v>22</v>
      </c>
      <c r="E40" s="24" t="s">
        <v>108</v>
      </c>
      <c r="F40" s="107">
        <f t="shared" si="2"/>
        <v>3.5</v>
      </c>
      <c r="G40" s="25">
        <v>1</v>
      </c>
      <c r="H40" s="17">
        <v>1.7</v>
      </c>
      <c r="I40" s="17">
        <f t="shared" si="0"/>
        <v>1.7</v>
      </c>
      <c r="J40" s="108">
        <v>19082.490000000002</v>
      </c>
      <c r="K40" s="14">
        <f t="shared" si="1"/>
        <v>32440.23</v>
      </c>
    </row>
    <row r="41" spans="1:11" s="101" customFormat="1" ht="25.5" x14ac:dyDescent="0.2">
      <c r="A41" s="106">
        <v>29</v>
      </c>
      <c r="B41" s="22" t="s">
        <v>155</v>
      </c>
      <c r="C41" s="24" t="s">
        <v>156</v>
      </c>
      <c r="D41" s="106" t="s">
        <v>22</v>
      </c>
      <c r="E41" s="24" t="s">
        <v>126</v>
      </c>
      <c r="F41" s="107">
        <f t="shared" si="2"/>
        <v>3.5</v>
      </c>
      <c r="G41" s="25">
        <v>1</v>
      </c>
      <c r="H41" s="17">
        <v>1.3</v>
      </c>
      <c r="I41" s="17">
        <f t="shared" si="0"/>
        <v>1.3</v>
      </c>
      <c r="J41" s="108">
        <v>19082.490000000002</v>
      </c>
      <c r="K41" s="14">
        <f t="shared" si="1"/>
        <v>24807.24</v>
      </c>
    </row>
    <row r="42" spans="1:11" s="101" customFormat="1" ht="25.5" x14ac:dyDescent="0.2">
      <c r="A42" s="106">
        <v>30</v>
      </c>
      <c r="B42" s="22" t="s">
        <v>157</v>
      </c>
      <c r="C42" s="24" t="s">
        <v>158</v>
      </c>
      <c r="D42" s="106" t="s">
        <v>22</v>
      </c>
      <c r="E42" s="24" t="s">
        <v>108</v>
      </c>
      <c r="F42" s="107">
        <f t="shared" si="2"/>
        <v>3.5</v>
      </c>
      <c r="G42" s="25">
        <v>1</v>
      </c>
      <c r="H42" s="17">
        <v>8</v>
      </c>
      <c r="I42" s="17">
        <f t="shared" si="0"/>
        <v>8</v>
      </c>
      <c r="J42" s="108">
        <v>19082.490000000002</v>
      </c>
      <c r="K42" s="14">
        <f t="shared" si="1"/>
        <v>152659.92000000001</v>
      </c>
    </row>
    <row r="43" spans="1:11" s="101" customFormat="1" ht="25.5" x14ac:dyDescent="0.2">
      <c r="A43" s="106">
        <v>31</v>
      </c>
      <c r="B43" s="22" t="s">
        <v>159</v>
      </c>
      <c r="C43" s="24" t="s">
        <v>160</v>
      </c>
      <c r="D43" s="106" t="s">
        <v>22</v>
      </c>
      <c r="E43" s="24" t="s">
        <v>108</v>
      </c>
      <c r="F43" s="107">
        <f t="shared" si="2"/>
        <v>3.5</v>
      </c>
      <c r="G43" s="25">
        <v>1</v>
      </c>
      <c r="H43" s="17">
        <v>11</v>
      </c>
      <c r="I43" s="17">
        <f t="shared" si="0"/>
        <v>11</v>
      </c>
      <c r="J43" s="108">
        <v>19082.490000000002</v>
      </c>
      <c r="K43" s="14">
        <f t="shared" si="1"/>
        <v>209907.39</v>
      </c>
    </row>
    <row r="44" spans="1:11" s="101" customFormat="1" ht="25.5" x14ac:dyDescent="0.2">
      <c r="A44" s="106">
        <v>32</v>
      </c>
      <c r="B44" s="22" t="s">
        <v>161</v>
      </c>
      <c r="C44" s="24" t="s">
        <v>162</v>
      </c>
      <c r="D44" s="106" t="s">
        <v>22</v>
      </c>
      <c r="E44" s="24" t="s">
        <v>41</v>
      </c>
      <c r="F44" s="107">
        <f>16/4</f>
        <v>4</v>
      </c>
      <c r="G44" s="25">
        <v>9</v>
      </c>
      <c r="H44" s="17">
        <v>3.4</v>
      </c>
      <c r="I44" s="17">
        <f>(SUM(G44*H44))</f>
        <v>30.599999999999998</v>
      </c>
      <c r="J44" s="111">
        <v>19497.21</v>
      </c>
      <c r="K44" s="14">
        <f t="shared" si="1"/>
        <v>596614.63</v>
      </c>
    </row>
    <row r="45" spans="1:11" s="101" customFormat="1" ht="25.5" x14ac:dyDescent="0.2">
      <c r="A45" s="106">
        <v>33</v>
      </c>
      <c r="B45" s="22" t="s">
        <v>163</v>
      </c>
      <c r="C45" s="24" t="s">
        <v>43</v>
      </c>
      <c r="D45" s="106" t="s">
        <v>22</v>
      </c>
      <c r="E45" s="24" t="s">
        <v>41</v>
      </c>
      <c r="F45" s="107">
        <f>16/4</f>
        <v>4</v>
      </c>
      <c r="G45" s="25">
        <v>9</v>
      </c>
      <c r="H45" s="17">
        <v>1.8</v>
      </c>
      <c r="I45" s="17">
        <f>(SUM(G45*H45))</f>
        <v>16.2</v>
      </c>
      <c r="J45" s="111">
        <v>19497.21</v>
      </c>
      <c r="K45" s="14">
        <f t="shared" si="1"/>
        <v>315854.8</v>
      </c>
    </row>
    <row r="46" spans="1:11" s="101" customFormat="1" ht="25.5" x14ac:dyDescent="0.2">
      <c r="A46" s="106">
        <v>34</v>
      </c>
      <c r="B46" s="22" t="s">
        <v>164</v>
      </c>
      <c r="C46" s="24" t="s">
        <v>40</v>
      </c>
      <c r="D46" s="106" t="s">
        <v>22</v>
      </c>
      <c r="E46" s="24" t="s">
        <v>41</v>
      </c>
      <c r="F46" s="107">
        <f>16/4</f>
        <v>4</v>
      </c>
      <c r="G46" s="25">
        <v>1</v>
      </c>
      <c r="H46" s="17">
        <v>3</v>
      </c>
      <c r="I46" s="17">
        <f>(SUM(G46*H46))</f>
        <v>3</v>
      </c>
      <c r="J46" s="111">
        <v>19497.21</v>
      </c>
      <c r="K46" s="14">
        <f t="shared" si="1"/>
        <v>58491.63</v>
      </c>
    </row>
    <row r="47" spans="1:11" s="101" customFormat="1" ht="25.5" x14ac:dyDescent="0.2">
      <c r="A47" s="106">
        <v>35</v>
      </c>
      <c r="B47" s="22" t="s">
        <v>165</v>
      </c>
      <c r="C47" s="24" t="s">
        <v>42</v>
      </c>
      <c r="D47" s="106" t="s">
        <v>22</v>
      </c>
      <c r="E47" s="24" t="s">
        <v>41</v>
      </c>
      <c r="F47" s="107">
        <f>16/4</f>
        <v>4</v>
      </c>
      <c r="G47" s="25">
        <v>1</v>
      </c>
      <c r="H47" s="17">
        <v>16.2</v>
      </c>
      <c r="I47" s="17">
        <f>(SUM(G47*H47))</f>
        <v>16.2</v>
      </c>
      <c r="J47" s="111">
        <v>19497.21</v>
      </c>
      <c r="K47" s="14">
        <f t="shared" si="1"/>
        <v>315854.8</v>
      </c>
    </row>
    <row r="48" spans="1:11" s="101" customFormat="1" ht="25.5" x14ac:dyDescent="0.2">
      <c r="A48" s="106">
        <v>36</v>
      </c>
      <c r="B48" s="22" t="s">
        <v>166</v>
      </c>
      <c r="C48" s="24" t="s">
        <v>39</v>
      </c>
      <c r="D48" s="106" t="s">
        <v>22</v>
      </c>
      <c r="E48" s="24" t="s">
        <v>41</v>
      </c>
      <c r="F48" s="107">
        <f>16/4</f>
        <v>4</v>
      </c>
      <c r="G48" s="25">
        <v>1</v>
      </c>
      <c r="H48" s="17">
        <v>1.9</v>
      </c>
      <c r="I48" s="17">
        <f t="shared" si="0"/>
        <v>1.9</v>
      </c>
      <c r="J48" s="111">
        <v>19497.21</v>
      </c>
      <c r="K48" s="14">
        <f t="shared" si="1"/>
        <v>37044.699999999997</v>
      </c>
    </row>
    <row r="49" spans="1:11" s="101" customFormat="1" ht="20.25" customHeight="1" x14ac:dyDescent="0.2">
      <c r="A49" s="106"/>
      <c r="B49" s="22"/>
      <c r="C49" s="26" t="s">
        <v>7</v>
      </c>
      <c r="D49" s="21"/>
      <c r="E49" s="15"/>
      <c r="F49" s="21"/>
      <c r="G49" s="21"/>
      <c r="H49" s="112"/>
      <c r="I49" s="112">
        <f>ROUND(SUM(I13:I48),3)</f>
        <v>599.9</v>
      </c>
      <c r="J49" s="113"/>
      <c r="K49" s="114">
        <f>ROUND(SUM(K13:K48),2)</f>
        <v>11475745.25</v>
      </c>
    </row>
    <row r="50" spans="1:11" s="101" customFormat="1" ht="15.75" customHeight="1" x14ac:dyDescent="0.2">
      <c r="A50" s="106"/>
      <c r="B50" s="22"/>
      <c r="C50" s="317" t="s">
        <v>243</v>
      </c>
      <c r="D50" s="317"/>
      <c r="E50" s="317"/>
      <c r="F50" s="23"/>
      <c r="G50" s="23"/>
      <c r="H50" s="23"/>
      <c r="I50" s="23"/>
      <c r="J50" s="23"/>
      <c r="K50" s="115">
        <f>ROUND(SUM(K49*0.295),2)</f>
        <v>3385344.85</v>
      </c>
    </row>
    <row r="51" spans="1:11" s="101" customFormat="1" ht="15.75" customHeight="1" x14ac:dyDescent="0.2">
      <c r="A51" s="106"/>
      <c r="B51" s="106"/>
      <c r="C51" s="317" t="s">
        <v>27</v>
      </c>
      <c r="D51" s="317"/>
      <c r="E51" s="317"/>
      <c r="F51" s="23"/>
      <c r="G51" s="23"/>
      <c r="H51" s="23"/>
      <c r="I51" s="23"/>
      <c r="J51" s="23"/>
      <c r="K51" s="116">
        <f>K49+K50</f>
        <v>14861090.1</v>
      </c>
    </row>
    <row r="52" spans="1:11" s="101" customFormat="1" ht="15" customHeight="1" x14ac:dyDescent="0.2">
      <c r="A52" s="106"/>
      <c r="B52" s="106"/>
      <c r="C52" s="24" t="s">
        <v>244</v>
      </c>
      <c r="D52" s="23"/>
      <c r="E52" s="24"/>
      <c r="F52" s="23"/>
      <c r="G52" s="23"/>
      <c r="H52" s="23"/>
      <c r="I52" s="23"/>
      <c r="J52" s="23"/>
      <c r="K52" s="115">
        <f>ROUND(SUM(K51*0.22),2)</f>
        <v>3269439.82</v>
      </c>
    </row>
    <row r="53" spans="1:11" s="101" customFormat="1" ht="15.75" customHeight="1" x14ac:dyDescent="0.2">
      <c r="A53" s="106"/>
      <c r="B53" s="106"/>
      <c r="C53" s="15" t="s">
        <v>7</v>
      </c>
      <c r="D53" s="21"/>
      <c r="E53" s="15"/>
      <c r="F53" s="21"/>
      <c r="G53" s="21"/>
      <c r="H53" s="21"/>
      <c r="I53" s="21"/>
      <c r="J53" s="21"/>
      <c r="K53" s="117">
        <f>ROUND(SUM(K51+K52),2)</f>
        <v>18130529.920000002</v>
      </c>
    </row>
    <row r="54" spans="1:11" s="101" customFormat="1" ht="15.75" customHeight="1" x14ac:dyDescent="0.2">
      <c r="A54" s="106"/>
      <c r="B54" s="106"/>
      <c r="C54" s="15" t="s">
        <v>8</v>
      </c>
      <c r="D54" s="21"/>
      <c r="E54" s="15"/>
      <c r="F54" s="21"/>
      <c r="G54" s="21"/>
      <c r="H54" s="21"/>
      <c r="I54" s="21"/>
      <c r="J54" s="21"/>
      <c r="K54" s="118">
        <f>ROUND(SUM(K53*0.15),2)</f>
        <v>2719579.49</v>
      </c>
    </row>
    <row r="55" spans="1:11" s="101" customFormat="1" ht="18" customHeight="1" x14ac:dyDescent="0.2">
      <c r="A55" s="106"/>
      <c r="B55" s="106"/>
      <c r="C55" s="15" t="s">
        <v>9</v>
      </c>
      <c r="D55" s="21"/>
      <c r="E55" s="15"/>
      <c r="F55" s="21"/>
      <c r="G55" s="21"/>
      <c r="H55" s="21"/>
      <c r="I55" s="21"/>
      <c r="J55" s="21"/>
      <c r="K55" s="117">
        <f>ROUND(SUM(K53+K54),2)</f>
        <v>20850109.41</v>
      </c>
    </row>
    <row r="56" spans="1:11" s="101" customFormat="1" ht="12.75" x14ac:dyDescent="0.2">
      <c r="A56" s="119"/>
      <c r="B56" s="120"/>
      <c r="C56" s="318"/>
      <c r="D56" s="318"/>
      <c r="E56" s="318"/>
      <c r="F56" s="318"/>
      <c r="G56" s="318"/>
      <c r="H56" s="318"/>
      <c r="I56" s="318"/>
      <c r="J56" s="318"/>
      <c r="K56" s="318"/>
    </row>
    <row r="57" spans="1:11" s="101" customFormat="1" ht="12.75" x14ac:dyDescent="0.2">
      <c r="A57" s="121"/>
      <c r="B57" s="121"/>
      <c r="C57" s="122"/>
      <c r="D57" s="123"/>
      <c r="E57" s="124"/>
      <c r="F57" s="121"/>
      <c r="G57" s="121"/>
      <c r="H57" s="125"/>
      <c r="I57" s="126"/>
      <c r="J57" s="126"/>
      <c r="K57" s="127"/>
    </row>
    <row r="58" spans="1:11" s="13" customFormat="1" ht="12.75" x14ac:dyDescent="0.2">
      <c r="A58" s="33"/>
      <c r="B58" s="33"/>
      <c r="C58" s="326"/>
      <c r="D58" s="326"/>
      <c r="E58" s="34"/>
      <c r="H58" s="35"/>
      <c r="I58" s="35"/>
      <c r="J58" s="36"/>
      <c r="K58" s="36"/>
    </row>
    <row r="59" spans="1:11" s="167" customFormat="1" x14ac:dyDescent="0.25">
      <c r="A59" s="178"/>
      <c r="B59" s="185" t="s">
        <v>23</v>
      </c>
      <c r="C59" s="1" t="s">
        <v>248</v>
      </c>
      <c r="D59" s="1"/>
      <c r="E59" s="1" t="s">
        <v>234</v>
      </c>
      <c r="F59" s="172"/>
      <c r="G59" s="1" t="s">
        <v>235</v>
      </c>
      <c r="H59" s="1"/>
      <c r="I59" s="3"/>
      <c r="J59" s="169"/>
      <c r="K59" s="170"/>
    </row>
    <row r="60" spans="1:11" s="168" customFormat="1" x14ac:dyDescent="0.25">
      <c r="A60" s="3"/>
      <c r="B60" s="1"/>
      <c r="C60" s="6"/>
      <c r="D60" s="4"/>
      <c r="E60" s="181"/>
      <c r="F60" s="2"/>
      <c r="G60" s="180"/>
      <c r="H60" s="180"/>
      <c r="I60" s="169"/>
      <c r="J60" s="171"/>
      <c r="K60" s="169"/>
    </row>
    <row r="61" spans="1:11" s="168" customFormat="1" ht="1.5" customHeight="1" x14ac:dyDescent="0.25">
      <c r="A61" s="3"/>
      <c r="B61" s="1"/>
      <c r="C61" s="6"/>
      <c r="D61" s="4"/>
      <c r="E61" s="181"/>
      <c r="F61" s="2"/>
      <c r="G61" s="180"/>
      <c r="H61" s="180"/>
      <c r="I61" s="169"/>
      <c r="J61" s="171"/>
      <c r="K61" s="169"/>
    </row>
    <row r="62" spans="1:11" s="168" customFormat="1" x14ac:dyDescent="0.25">
      <c r="C62" s="1" t="s">
        <v>246</v>
      </c>
      <c r="D62" s="1"/>
      <c r="E62" s="1" t="s">
        <v>232</v>
      </c>
      <c r="F62" s="5"/>
      <c r="G62" s="1" t="s">
        <v>233</v>
      </c>
      <c r="H62" s="1"/>
    </row>
    <row r="63" spans="1:11" s="168" customFormat="1" x14ac:dyDescent="0.25">
      <c r="C63" s="1"/>
      <c r="D63" s="1"/>
      <c r="E63" s="179"/>
      <c r="F63" s="172"/>
      <c r="G63" s="179"/>
      <c r="H63" s="173"/>
    </row>
    <row r="64" spans="1:11" s="168" customFormat="1" ht="1.5" customHeight="1" x14ac:dyDescent="0.25">
      <c r="C64" s="1"/>
      <c r="D64" s="1"/>
      <c r="E64" s="179"/>
      <c r="F64" s="172"/>
      <c r="G64" s="179"/>
      <c r="H64" s="173"/>
    </row>
    <row r="65" spans="1:255" s="168" customFormat="1" x14ac:dyDescent="0.25">
      <c r="C65" s="1" t="s">
        <v>249</v>
      </c>
      <c r="D65" s="1"/>
      <c r="E65" s="1" t="s">
        <v>234</v>
      </c>
      <c r="F65" s="172"/>
      <c r="G65" s="1" t="s">
        <v>92</v>
      </c>
      <c r="H65" s="1"/>
      <c r="I65" s="169"/>
      <c r="J65" s="171"/>
      <c r="K65" s="169"/>
    </row>
    <row r="66" spans="1:255" s="168" customFormat="1" x14ac:dyDescent="0.25">
      <c r="C66" s="1"/>
      <c r="D66" s="1"/>
      <c r="E66" s="1"/>
      <c r="F66" s="172"/>
      <c r="G66" s="1"/>
      <c r="H66" s="1"/>
      <c r="I66" s="169"/>
      <c r="J66" s="171"/>
      <c r="K66" s="169"/>
    </row>
    <row r="67" spans="1:255" s="168" customFormat="1" ht="5.25" customHeight="1" x14ac:dyDescent="0.25">
      <c r="C67" s="1"/>
      <c r="D67" s="1"/>
      <c r="E67" s="1"/>
      <c r="F67" s="172"/>
      <c r="G67" s="1"/>
      <c r="H67" s="1"/>
      <c r="I67" s="169"/>
      <c r="J67" s="171"/>
      <c r="K67" s="169"/>
    </row>
    <row r="68" spans="1:255" s="168" customFormat="1" hidden="1" x14ac:dyDescent="0.25">
      <c r="I68" s="169"/>
      <c r="J68" s="171"/>
      <c r="K68" s="169"/>
    </row>
    <row r="69" spans="1:255" s="168" customFormat="1" hidden="1" x14ac:dyDescent="0.25">
      <c r="C69" s="1"/>
      <c r="D69" s="1"/>
      <c r="E69" s="1"/>
      <c r="F69" s="172"/>
      <c r="G69" s="1"/>
      <c r="H69" s="1"/>
      <c r="I69" s="169"/>
      <c r="J69" s="171"/>
      <c r="K69" s="169"/>
    </row>
    <row r="70" spans="1:255" hidden="1" x14ac:dyDescent="0.25">
      <c r="A70" s="174"/>
      <c r="B70" s="174"/>
      <c r="C70" s="174"/>
      <c r="D70" s="175"/>
      <c r="E70" s="174"/>
      <c r="F70" s="174"/>
      <c r="G70" s="174"/>
      <c r="H70" s="174"/>
      <c r="I70" s="175"/>
      <c r="J70" s="175"/>
    </row>
    <row r="71" spans="1:255" s="168" customFormat="1" x14ac:dyDescent="0.25">
      <c r="C71" s="1" t="s">
        <v>252</v>
      </c>
      <c r="D71" s="1"/>
      <c r="E71" s="1" t="s">
        <v>234</v>
      </c>
      <c r="F71" s="172"/>
      <c r="G71" s="1" t="s">
        <v>240</v>
      </c>
      <c r="H71" s="1"/>
      <c r="I71" s="169"/>
      <c r="J71" s="171"/>
      <c r="K71" s="169"/>
    </row>
    <row r="73" spans="1:255" x14ac:dyDescent="0.25">
      <c r="A73" s="184"/>
    </row>
    <row r="74" spans="1:255" x14ac:dyDescent="0.25">
      <c r="A74" s="184"/>
      <c r="H74" s="1" t="s">
        <v>254</v>
      </c>
    </row>
    <row r="75" spans="1:255" ht="6" customHeight="1" x14ac:dyDescent="0.25"/>
    <row r="76" spans="1:255" s="28" customFormat="1" ht="12.75" x14ac:dyDescent="0.2">
      <c r="B76" s="327"/>
      <c r="C76" s="327"/>
      <c r="E76" s="30"/>
      <c r="F76" s="320" t="s">
        <v>45</v>
      </c>
      <c r="G76" s="320"/>
      <c r="H76" s="320"/>
      <c r="I76" s="320"/>
      <c r="J76" s="320"/>
      <c r="K76" s="320"/>
    </row>
    <row r="77" spans="1:255" s="28" customFormat="1" ht="12.75" x14ac:dyDescent="0.2">
      <c r="B77" s="30"/>
      <c r="C77" s="31"/>
      <c r="E77" s="30"/>
      <c r="F77" s="320" t="s">
        <v>247</v>
      </c>
      <c r="G77" s="320"/>
      <c r="H77" s="320"/>
      <c r="I77" s="320"/>
      <c r="J77" s="320"/>
      <c r="K77" s="320"/>
    </row>
    <row r="78" spans="1:255" s="28" customFormat="1" ht="12.75" x14ac:dyDescent="0.2">
      <c r="C78" s="31"/>
      <c r="E78" s="32"/>
      <c r="F78" s="32"/>
      <c r="G78" s="29"/>
      <c r="H78" s="32"/>
      <c r="I78" s="32"/>
      <c r="J78" s="29"/>
      <c r="K78" s="32"/>
    </row>
    <row r="79" spans="1:255" s="28" customFormat="1" ht="12.75" x14ac:dyDescent="0.2">
      <c r="A79" s="28" t="s">
        <v>10</v>
      </c>
      <c r="B79" s="319"/>
      <c r="C79" s="319"/>
      <c r="E79" s="37"/>
      <c r="F79" s="320" t="s">
        <v>100</v>
      </c>
      <c r="G79" s="320"/>
      <c r="H79" s="320"/>
      <c r="I79" s="320"/>
      <c r="J79" s="320"/>
      <c r="K79" s="320"/>
    </row>
    <row r="80" spans="1:255" s="20" customFormat="1" ht="12.75" x14ac:dyDescent="0.2">
      <c r="A80" s="97"/>
      <c r="B80" s="97"/>
      <c r="C80" s="97"/>
      <c r="D80" s="97"/>
      <c r="E80" s="98"/>
      <c r="F80" s="97"/>
      <c r="G80" s="99"/>
      <c r="H80" s="99"/>
      <c r="I80" s="97"/>
      <c r="J80" s="97"/>
      <c r="K80" s="97"/>
      <c r="L80" s="97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98"/>
      <c r="HL80" s="98"/>
      <c r="HM80" s="98"/>
      <c r="HN80" s="98"/>
      <c r="HO80" s="98"/>
      <c r="HP80" s="98"/>
      <c r="HQ80" s="98"/>
      <c r="HR80" s="98"/>
      <c r="HS80" s="98"/>
      <c r="HT80" s="98"/>
      <c r="HU80" s="98"/>
      <c r="HV80" s="98"/>
      <c r="HW80" s="98"/>
      <c r="HX80" s="98"/>
      <c r="HY80" s="98"/>
      <c r="HZ80" s="98"/>
      <c r="IA80" s="98"/>
      <c r="IB80" s="98"/>
      <c r="IC80" s="98"/>
      <c r="ID80" s="98"/>
      <c r="IE80" s="98"/>
      <c r="IF80" s="98"/>
      <c r="IG80" s="98"/>
      <c r="IH80" s="98"/>
      <c r="II80" s="98"/>
      <c r="IJ80" s="98"/>
      <c r="IK80" s="98"/>
      <c r="IL80" s="98"/>
      <c r="IM80" s="98"/>
      <c r="IN80" s="98"/>
      <c r="IO80" s="98"/>
      <c r="IP80" s="98"/>
      <c r="IQ80" s="98"/>
      <c r="IR80" s="98"/>
      <c r="IS80" s="98"/>
      <c r="IT80" s="98"/>
      <c r="IU80" s="98"/>
    </row>
    <row r="81" spans="1:255" s="194" customFormat="1" ht="12.75" x14ac:dyDescent="0.2">
      <c r="A81" s="192"/>
      <c r="B81" s="192"/>
      <c r="C81" s="192"/>
      <c r="D81" s="192"/>
      <c r="E81" s="193"/>
      <c r="F81" s="192"/>
      <c r="G81" s="192"/>
      <c r="H81" s="192"/>
      <c r="I81" s="192"/>
      <c r="J81" s="192"/>
      <c r="K81" s="192"/>
      <c r="L81" s="192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</row>
    <row r="82" spans="1:255" s="194" customFormat="1" ht="12.75" x14ac:dyDescent="0.2">
      <c r="A82" s="321" t="s">
        <v>47</v>
      </c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  <c r="FP82" s="195"/>
      <c r="FQ82" s="195"/>
      <c r="FR82" s="195"/>
      <c r="FS82" s="195"/>
      <c r="FT82" s="195"/>
      <c r="FU82" s="195"/>
      <c r="FV82" s="195"/>
      <c r="FW82" s="195"/>
      <c r="FX82" s="195"/>
      <c r="FY82" s="195"/>
      <c r="FZ82" s="195"/>
      <c r="GA82" s="195"/>
      <c r="GB82" s="195"/>
      <c r="GC82" s="195"/>
      <c r="GD82" s="195"/>
      <c r="GE82" s="195"/>
      <c r="GF82" s="195"/>
      <c r="GG82" s="195"/>
      <c r="GH82" s="195"/>
      <c r="GI82" s="195"/>
      <c r="GJ82" s="195"/>
      <c r="GK82" s="195"/>
      <c r="GL82" s="195"/>
      <c r="GM82" s="195"/>
      <c r="GN82" s="195"/>
      <c r="GO82" s="195"/>
      <c r="GP82" s="195"/>
      <c r="GQ82" s="195"/>
      <c r="GR82" s="195"/>
      <c r="GS82" s="195"/>
      <c r="GT82" s="195"/>
      <c r="GU82" s="195"/>
      <c r="GV82" s="195"/>
      <c r="GW82" s="195"/>
      <c r="GX82" s="195"/>
      <c r="GY82" s="195"/>
      <c r="GZ82" s="195"/>
      <c r="HA82" s="195"/>
      <c r="HB82" s="195"/>
      <c r="HC82" s="195"/>
      <c r="HD82" s="195"/>
      <c r="HE82" s="195"/>
      <c r="HF82" s="195"/>
      <c r="HG82" s="195"/>
      <c r="HH82" s="195"/>
      <c r="HI82" s="195"/>
      <c r="HJ82" s="195"/>
      <c r="HK82" s="195"/>
      <c r="HL82" s="195"/>
      <c r="HM82" s="195"/>
      <c r="HN82" s="195"/>
      <c r="HO82" s="195"/>
      <c r="HP82" s="195"/>
      <c r="HQ82" s="195"/>
      <c r="HR82" s="195"/>
      <c r="HS82" s="195"/>
      <c r="HT82" s="195"/>
      <c r="HU82" s="195"/>
      <c r="HV82" s="195"/>
      <c r="HW82" s="195"/>
      <c r="HX82" s="195"/>
      <c r="HY82" s="195"/>
      <c r="HZ82" s="195"/>
      <c r="IA82" s="195"/>
      <c r="IB82" s="195"/>
      <c r="IC82" s="195"/>
      <c r="ID82" s="195"/>
      <c r="IE82" s="195"/>
      <c r="IF82" s="195"/>
      <c r="IG82" s="195"/>
      <c r="IH82" s="195"/>
      <c r="II82" s="195"/>
      <c r="IJ82" s="195"/>
      <c r="IK82" s="195"/>
      <c r="IL82" s="195"/>
      <c r="IM82" s="195"/>
      <c r="IN82" s="195"/>
      <c r="IO82" s="195"/>
      <c r="IP82" s="195"/>
      <c r="IQ82" s="195"/>
      <c r="IR82" s="195"/>
      <c r="IS82" s="195"/>
      <c r="IT82" s="195"/>
      <c r="IU82" s="195"/>
    </row>
    <row r="83" spans="1:255" s="194" customFormat="1" ht="12.75" x14ac:dyDescent="0.2">
      <c r="A83" s="321" t="s">
        <v>19</v>
      </c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  <c r="FP83" s="195"/>
      <c r="FQ83" s="195"/>
      <c r="FR83" s="195"/>
      <c r="FS83" s="195"/>
      <c r="FT83" s="195"/>
      <c r="FU83" s="195"/>
      <c r="FV83" s="195"/>
      <c r="FW83" s="195"/>
      <c r="FX83" s="195"/>
      <c r="FY83" s="195"/>
      <c r="FZ83" s="195"/>
      <c r="GA83" s="195"/>
      <c r="GB83" s="195"/>
      <c r="GC83" s="195"/>
      <c r="GD83" s="195"/>
      <c r="GE83" s="195"/>
      <c r="GF83" s="195"/>
      <c r="GG83" s="195"/>
      <c r="GH83" s="195"/>
      <c r="GI83" s="195"/>
      <c r="GJ83" s="195"/>
      <c r="GK83" s="195"/>
      <c r="GL83" s="195"/>
      <c r="GM83" s="195"/>
      <c r="GN83" s="195"/>
      <c r="GO83" s="195"/>
      <c r="GP83" s="195"/>
      <c r="GQ83" s="195"/>
      <c r="GR83" s="195"/>
      <c r="GS83" s="195"/>
      <c r="GT83" s="195"/>
      <c r="GU83" s="195"/>
      <c r="GV83" s="195"/>
      <c r="GW83" s="195"/>
      <c r="GX83" s="195"/>
      <c r="GY83" s="195"/>
      <c r="GZ83" s="195"/>
      <c r="HA83" s="195"/>
      <c r="HB83" s="195"/>
      <c r="HC83" s="195"/>
      <c r="HD83" s="195"/>
      <c r="HE83" s="195"/>
      <c r="HF83" s="195"/>
      <c r="HG83" s="195"/>
      <c r="HH83" s="195"/>
      <c r="HI83" s="195"/>
      <c r="HJ83" s="195"/>
      <c r="HK83" s="195"/>
      <c r="HL83" s="195"/>
      <c r="HM83" s="195"/>
      <c r="HN83" s="195"/>
      <c r="HO83" s="195"/>
      <c r="HP83" s="195"/>
      <c r="HQ83" s="195"/>
      <c r="HR83" s="195"/>
      <c r="HS83" s="195"/>
      <c r="HT83" s="195"/>
      <c r="HU83" s="195"/>
      <c r="HV83" s="195"/>
      <c r="HW83" s="195"/>
      <c r="HX83" s="195"/>
      <c r="HY83" s="195"/>
      <c r="HZ83" s="195"/>
      <c r="IA83" s="195"/>
      <c r="IB83" s="195"/>
      <c r="IC83" s="195"/>
      <c r="ID83" s="195"/>
      <c r="IE83" s="195"/>
      <c r="IF83" s="195"/>
      <c r="IG83" s="195"/>
      <c r="IH83" s="195"/>
      <c r="II83" s="195"/>
      <c r="IJ83" s="195"/>
      <c r="IK83" s="195"/>
      <c r="IL83" s="195"/>
      <c r="IM83" s="195"/>
      <c r="IN83" s="195"/>
      <c r="IO83" s="195"/>
      <c r="IP83" s="195"/>
      <c r="IQ83" s="195"/>
      <c r="IR83" s="195"/>
      <c r="IS83" s="195"/>
      <c r="IT83" s="195"/>
      <c r="IU83" s="195"/>
    </row>
    <row r="84" spans="1:255" s="196" customFormat="1" ht="12.75" x14ac:dyDescent="0.2">
      <c r="A84" s="325" t="s">
        <v>168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</row>
    <row r="85" spans="1:255" s="101" customFormat="1" ht="38.25" x14ac:dyDescent="0.2">
      <c r="A85" s="27" t="s">
        <v>0</v>
      </c>
      <c r="B85" s="102" t="s">
        <v>11</v>
      </c>
      <c r="C85" s="27" t="s">
        <v>101</v>
      </c>
      <c r="D85" s="27" t="s">
        <v>2</v>
      </c>
      <c r="E85" s="27" t="s">
        <v>3</v>
      </c>
      <c r="F85" s="16" t="s">
        <v>102</v>
      </c>
      <c r="G85" s="27" t="s">
        <v>4</v>
      </c>
      <c r="H85" s="27" t="s">
        <v>5</v>
      </c>
      <c r="I85" s="27" t="s">
        <v>12</v>
      </c>
      <c r="J85" s="27" t="s">
        <v>103</v>
      </c>
      <c r="K85" s="27" t="s">
        <v>104</v>
      </c>
    </row>
    <row r="86" spans="1:255" s="101" customFormat="1" ht="12.75" x14ac:dyDescent="0.2">
      <c r="A86" s="103">
        <v>1</v>
      </c>
      <c r="B86" s="102">
        <v>2</v>
      </c>
      <c r="C86" s="103">
        <v>3</v>
      </c>
      <c r="D86" s="103">
        <v>4</v>
      </c>
      <c r="E86" s="103">
        <v>5</v>
      </c>
      <c r="F86" s="103">
        <v>6</v>
      </c>
      <c r="G86" s="103">
        <v>7</v>
      </c>
      <c r="H86" s="104">
        <v>8</v>
      </c>
      <c r="I86" s="103">
        <v>9</v>
      </c>
      <c r="J86" s="103">
        <v>10</v>
      </c>
      <c r="K86" s="104">
        <v>11</v>
      </c>
    </row>
    <row r="87" spans="1:255" s="101" customFormat="1" ht="12.75" x14ac:dyDescent="0.2">
      <c r="A87" s="103"/>
      <c r="B87" s="322" t="s">
        <v>105</v>
      </c>
      <c r="C87" s="323"/>
      <c r="D87" s="324"/>
      <c r="E87" s="105"/>
      <c r="F87" s="105"/>
      <c r="G87" s="103"/>
      <c r="H87" s="103"/>
      <c r="I87" s="103"/>
      <c r="J87" s="103"/>
      <c r="K87" s="103"/>
    </row>
    <row r="88" spans="1:255" s="101" customFormat="1" ht="25.5" x14ac:dyDescent="0.2">
      <c r="A88" s="106">
        <v>1</v>
      </c>
      <c r="B88" s="22" t="s">
        <v>106</v>
      </c>
      <c r="C88" s="24" t="s">
        <v>107</v>
      </c>
      <c r="D88" s="106" t="s">
        <v>22</v>
      </c>
      <c r="E88" s="24" t="s">
        <v>108</v>
      </c>
      <c r="F88" s="107">
        <f>21/6</f>
        <v>3.5</v>
      </c>
      <c r="G88" s="25">
        <v>1</v>
      </c>
      <c r="H88" s="17">
        <v>1.6</v>
      </c>
      <c r="I88" s="17">
        <f t="shared" ref="I88:I100" si="3">(SUM(G88*H88))</f>
        <v>1.6</v>
      </c>
      <c r="J88" s="108">
        <v>19082.490000000002</v>
      </c>
      <c r="K88" s="14">
        <f t="shared" ref="K88:K123" si="4">ROUND(SUM(I88*J88),2)</f>
        <v>30531.98</v>
      </c>
    </row>
    <row r="89" spans="1:255" s="101" customFormat="1" ht="25.5" x14ac:dyDescent="0.2">
      <c r="A89" s="106">
        <v>2</v>
      </c>
      <c r="B89" s="22" t="s">
        <v>109</v>
      </c>
      <c r="C89" s="24" t="s">
        <v>110</v>
      </c>
      <c r="D89" s="106" t="s">
        <v>22</v>
      </c>
      <c r="E89" s="24" t="s">
        <v>108</v>
      </c>
      <c r="F89" s="107">
        <f t="shared" ref="F89:F118" si="5">21/6</f>
        <v>3.5</v>
      </c>
      <c r="G89" s="25">
        <v>1</v>
      </c>
      <c r="H89" s="17">
        <v>3</v>
      </c>
      <c r="I89" s="17">
        <f t="shared" si="3"/>
        <v>3</v>
      </c>
      <c r="J89" s="108">
        <v>19082.490000000002</v>
      </c>
      <c r="K89" s="14">
        <f t="shared" si="4"/>
        <v>57247.47</v>
      </c>
    </row>
    <row r="90" spans="1:255" s="101" customFormat="1" ht="25.5" x14ac:dyDescent="0.2">
      <c r="A90" s="106">
        <v>3</v>
      </c>
      <c r="B90" s="22" t="s">
        <v>111</v>
      </c>
      <c r="C90" s="109" t="s">
        <v>30</v>
      </c>
      <c r="D90" s="106" t="s">
        <v>22</v>
      </c>
      <c r="E90" s="24" t="s">
        <v>108</v>
      </c>
      <c r="F90" s="107">
        <f t="shared" si="5"/>
        <v>3.5</v>
      </c>
      <c r="G90" s="25">
        <v>1</v>
      </c>
      <c r="H90" s="17">
        <v>2.2000000000000002</v>
      </c>
      <c r="I90" s="17">
        <f t="shared" si="3"/>
        <v>2.2000000000000002</v>
      </c>
      <c r="J90" s="108">
        <v>19082.490000000002</v>
      </c>
      <c r="K90" s="14">
        <f t="shared" si="4"/>
        <v>41981.48</v>
      </c>
    </row>
    <row r="91" spans="1:255" s="101" customFormat="1" ht="25.5" x14ac:dyDescent="0.2">
      <c r="A91" s="106">
        <v>4</v>
      </c>
      <c r="B91" s="22" t="s">
        <v>112</v>
      </c>
      <c r="C91" s="109" t="s">
        <v>31</v>
      </c>
      <c r="D91" s="106" t="s">
        <v>22</v>
      </c>
      <c r="E91" s="24" t="s">
        <v>108</v>
      </c>
      <c r="F91" s="107">
        <f t="shared" si="5"/>
        <v>3.5</v>
      </c>
      <c r="G91" s="25">
        <v>1</v>
      </c>
      <c r="H91" s="17">
        <v>3</v>
      </c>
      <c r="I91" s="17">
        <f t="shared" si="3"/>
        <v>3</v>
      </c>
      <c r="J91" s="108">
        <v>19082.490000000002</v>
      </c>
      <c r="K91" s="14">
        <f t="shared" si="4"/>
        <v>57247.47</v>
      </c>
    </row>
    <row r="92" spans="1:255" s="101" customFormat="1" ht="25.5" x14ac:dyDescent="0.2">
      <c r="A92" s="106">
        <v>5</v>
      </c>
      <c r="B92" s="22" t="s">
        <v>113</v>
      </c>
      <c r="C92" s="109" t="s">
        <v>114</v>
      </c>
      <c r="D92" s="106" t="s">
        <v>22</v>
      </c>
      <c r="E92" s="24" t="s">
        <v>108</v>
      </c>
      <c r="F92" s="107">
        <f t="shared" si="5"/>
        <v>3.5</v>
      </c>
      <c r="G92" s="25">
        <v>1</v>
      </c>
      <c r="H92" s="17">
        <v>2</v>
      </c>
      <c r="I92" s="17">
        <f t="shared" si="3"/>
        <v>2</v>
      </c>
      <c r="J92" s="108">
        <v>19082.490000000002</v>
      </c>
      <c r="K92" s="14">
        <f t="shared" si="4"/>
        <v>38164.980000000003</v>
      </c>
    </row>
    <row r="93" spans="1:255" s="101" customFormat="1" ht="25.5" x14ac:dyDescent="0.2">
      <c r="A93" s="106">
        <v>6</v>
      </c>
      <c r="B93" s="22" t="s">
        <v>115</v>
      </c>
      <c r="C93" s="109" t="s">
        <v>116</v>
      </c>
      <c r="D93" s="106" t="s">
        <v>22</v>
      </c>
      <c r="E93" s="24" t="s">
        <v>108</v>
      </c>
      <c r="F93" s="107">
        <f t="shared" si="5"/>
        <v>3.5</v>
      </c>
      <c r="G93" s="25">
        <v>1</v>
      </c>
      <c r="H93" s="17">
        <v>3</v>
      </c>
      <c r="I93" s="17">
        <f t="shared" si="3"/>
        <v>3</v>
      </c>
      <c r="J93" s="108">
        <v>19082.490000000002</v>
      </c>
      <c r="K93" s="14">
        <f t="shared" si="4"/>
        <v>57247.47</v>
      </c>
    </row>
    <row r="94" spans="1:255" s="101" customFormat="1" ht="25.5" x14ac:dyDescent="0.2">
      <c r="A94" s="106">
        <v>7</v>
      </c>
      <c r="B94" s="22" t="s">
        <v>117</v>
      </c>
      <c r="C94" s="109" t="s">
        <v>32</v>
      </c>
      <c r="D94" s="106" t="s">
        <v>22</v>
      </c>
      <c r="E94" s="24" t="s">
        <v>108</v>
      </c>
      <c r="F94" s="107">
        <f t="shared" si="5"/>
        <v>3.5</v>
      </c>
      <c r="G94" s="25">
        <v>1</v>
      </c>
      <c r="H94" s="17">
        <v>1.9</v>
      </c>
      <c r="I94" s="17">
        <f t="shared" si="3"/>
        <v>1.9</v>
      </c>
      <c r="J94" s="108">
        <v>19082.490000000002</v>
      </c>
      <c r="K94" s="14">
        <f t="shared" si="4"/>
        <v>36256.730000000003</v>
      </c>
    </row>
    <row r="95" spans="1:255" s="101" customFormat="1" ht="25.5" x14ac:dyDescent="0.2">
      <c r="A95" s="106">
        <v>8</v>
      </c>
      <c r="B95" s="22" t="s">
        <v>118</v>
      </c>
      <c r="C95" s="109" t="s">
        <v>119</v>
      </c>
      <c r="D95" s="106" t="s">
        <v>22</v>
      </c>
      <c r="E95" s="24" t="s">
        <v>108</v>
      </c>
      <c r="F95" s="107">
        <f t="shared" si="5"/>
        <v>3.5</v>
      </c>
      <c r="G95" s="25">
        <v>1</v>
      </c>
      <c r="H95" s="17">
        <v>7.4</v>
      </c>
      <c r="I95" s="17">
        <f t="shared" si="3"/>
        <v>7.4</v>
      </c>
      <c r="J95" s="108">
        <v>19082.490000000002</v>
      </c>
      <c r="K95" s="14">
        <f t="shared" si="4"/>
        <v>141210.43</v>
      </c>
    </row>
    <row r="96" spans="1:255" s="101" customFormat="1" ht="25.5" x14ac:dyDescent="0.2">
      <c r="A96" s="106">
        <v>9</v>
      </c>
      <c r="B96" s="22" t="s">
        <v>120</v>
      </c>
      <c r="C96" s="24" t="s">
        <v>33</v>
      </c>
      <c r="D96" s="106" t="s">
        <v>22</v>
      </c>
      <c r="E96" s="24" t="s">
        <v>108</v>
      </c>
      <c r="F96" s="110">
        <f t="shared" si="5"/>
        <v>3.5</v>
      </c>
      <c r="G96" s="25">
        <v>3</v>
      </c>
      <c r="H96" s="17">
        <v>6.3</v>
      </c>
      <c r="I96" s="17">
        <f t="shared" si="3"/>
        <v>18.899999999999999</v>
      </c>
      <c r="J96" s="108">
        <v>19082.490000000002</v>
      </c>
      <c r="K96" s="14">
        <f t="shared" si="4"/>
        <v>360659.06</v>
      </c>
    </row>
    <row r="97" spans="1:11" s="101" customFormat="1" ht="25.5" x14ac:dyDescent="0.2">
      <c r="A97" s="106">
        <v>10</v>
      </c>
      <c r="B97" s="22" t="s">
        <v>121</v>
      </c>
      <c r="C97" s="24" t="s">
        <v>34</v>
      </c>
      <c r="D97" s="106" t="s">
        <v>22</v>
      </c>
      <c r="E97" s="24" t="s">
        <v>108</v>
      </c>
      <c r="F97" s="110">
        <f t="shared" si="5"/>
        <v>3.5</v>
      </c>
      <c r="G97" s="25">
        <v>3</v>
      </c>
      <c r="H97" s="17">
        <v>4.3</v>
      </c>
      <c r="I97" s="17">
        <f t="shared" si="3"/>
        <v>12.899999999999999</v>
      </c>
      <c r="J97" s="108">
        <v>19082.490000000002</v>
      </c>
      <c r="K97" s="14">
        <f t="shared" si="4"/>
        <v>246164.12</v>
      </c>
    </row>
    <row r="98" spans="1:11" s="101" customFormat="1" ht="25.5" x14ac:dyDescent="0.2">
      <c r="A98" s="106">
        <v>11</v>
      </c>
      <c r="B98" s="22" t="s">
        <v>122</v>
      </c>
      <c r="C98" s="24" t="s">
        <v>123</v>
      </c>
      <c r="D98" s="106" t="s">
        <v>22</v>
      </c>
      <c r="E98" s="24" t="s">
        <v>108</v>
      </c>
      <c r="F98" s="110">
        <f t="shared" si="5"/>
        <v>3.5</v>
      </c>
      <c r="G98" s="25">
        <v>3</v>
      </c>
      <c r="H98" s="17">
        <v>0.9</v>
      </c>
      <c r="I98" s="17">
        <f t="shared" si="3"/>
        <v>2.7</v>
      </c>
      <c r="J98" s="108">
        <v>19082.490000000002</v>
      </c>
      <c r="K98" s="14">
        <f t="shared" si="4"/>
        <v>51522.720000000001</v>
      </c>
    </row>
    <row r="99" spans="1:11" s="101" customFormat="1" ht="38.25" x14ac:dyDescent="0.2">
      <c r="A99" s="106">
        <v>12</v>
      </c>
      <c r="B99" s="22" t="s">
        <v>124</v>
      </c>
      <c r="C99" s="24" t="s">
        <v>125</v>
      </c>
      <c r="D99" s="106" t="s">
        <v>22</v>
      </c>
      <c r="E99" s="24" t="s">
        <v>126</v>
      </c>
      <c r="F99" s="107">
        <f t="shared" si="5"/>
        <v>3.5</v>
      </c>
      <c r="G99" s="25">
        <v>6</v>
      </c>
      <c r="H99" s="17">
        <v>17.7</v>
      </c>
      <c r="I99" s="17">
        <f t="shared" si="3"/>
        <v>106.19999999999999</v>
      </c>
      <c r="J99" s="108">
        <v>19082.490000000002</v>
      </c>
      <c r="K99" s="14">
        <f t="shared" si="4"/>
        <v>2026560.44</v>
      </c>
    </row>
    <row r="100" spans="1:11" s="101" customFormat="1" ht="25.5" x14ac:dyDescent="0.2">
      <c r="A100" s="106">
        <v>13</v>
      </c>
      <c r="B100" s="22" t="s">
        <v>127</v>
      </c>
      <c r="C100" s="24" t="s">
        <v>128</v>
      </c>
      <c r="D100" s="106" t="s">
        <v>22</v>
      </c>
      <c r="E100" s="24" t="s">
        <v>108</v>
      </c>
      <c r="F100" s="107">
        <f t="shared" si="5"/>
        <v>3.5</v>
      </c>
      <c r="G100" s="25">
        <v>6</v>
      </c>
      <c r="H100" s="17">
        <v>4.9000000000000004</v>
      </c>
      <c r="I100" s="17">
        <f t="shared" si="3"/>
        <v>29.400000000000002</v>
      </c>
      <c r="J100" s="108">
        <v>19082.490000000002</v>
      </c>
      <c r="K100" s="14">
        <f t="shared" si="4"/>
        <v>561025.21</v>
      </c>
    </row>
    <row r="101" spans="1:11" s="101" customFormat="1" ht="25.5" x14ac:dyDescent="0.2">
      <c r="A101" s="106">
        <v>14</v>
      </c>
      <c r="B101" s="22" t="s">
        <v>129</v>
      </c>
      <c r="C101" s="24" t="s">
        <v>130</v>
      </c>
      <c r="D101" s="106" t="s">
        <v>22</v>
      </c>
      <c r="E101" s="24" t="s">
        <v>108</v>
      </c>
      <c r="F101" s="107">
        <f t="shared" si="5"/>
        <v>3.5</v>
      </c>
      <c r="G101" s="25">
        <v>24</v>
      </c>
      <c r="H101" s="17">
        <v>2.6</v>
      </c>
      <c r="I101" s="17">
        <f>(SUM(G101*H101))*1.2</f>
        <v>74.88000000000001</v>
      </c>
      <c r="J101" s="108">
        <v>19082.490000000002</v>
      </c>
      <c r="K101" s="14">
        <f t="shared" si="4"/>
        <v>1428896.85</v>
      </c>
    </row>
    <row r="102" spans="1:11" s="101" customFormat="1" ht="25.5" x14ac:dyDescent="0.2">
      <c r="A102" s="106">
        <v>15</v>
      </c>
      <c r="B102" s="22" t="s">
        <v>131</v>
      </c>
      <c r="C102" s="24" t="s">
        <v>132</v>
      </c>
      <c r="D102" s="106" t="s">
        <v>22</v>
      </c>
      <c r="E102" s="24" t="s">
        <v>108</v>
      </c>
      <c r="F102" s="107">
        <f t="shared" si="5"/>
        <v>3.5</v>
      </c>
      <c r="G102" s="25">
        <v>24</v>
      </c>
      <c r="H102" s="17">
        <v>6.4</v>
      </c>
      <c r="I102" s="17">
        <f>(SUM(G102*H102))*1.2</f>
        <v>184.32000000000002</v>
      </c>
      <c r="J102" s="108">
        <v>19082.490000000002</v>
      </c>
      <c r="K102" s="14">
        <f t="shared" si="4"/>
        <v>3517284.56</v>
      </c>
    </row>
    <row r="103" spans="1:11" s="101" customFormat="1" ht="25.5" x14ac:dyDescent="0.2">
      <c r="A103" s="106">
        <v>16</v>
      </c>
      <c r="B103" s="22" t="s">
        <v>133</v>
      </c>
      <c r="C103" s="24" t="s">
        <v>134</v>
      </c>
      <c r="D103" s="106" t="s">
        <v>22</v>
      </c>
      <c r="E103" s="24" t="s">
        <v>108</v>
      </c>
      <c r="F103" s="110">
        <f t="shared" si="5"/>
        <v>3.5</v>
      </c>
      <c r="G103" s="25">
        <v>1</v>
      </c>
      <c r="H103" s="17">
        <v>4</v>
      </c>
      <c r="I103" s="17">
        <f>(SUM(G103*H103))</f>
        <v>4</v>
      </c>
      <c r="J103" s="108">
        <v>19082.490000000002</v>
      </c>
      <c r="K103" s="14">
        <f t="shared" si="4"/>
        <v>76329.960000000006</v>
      </c>
    </row>
    <row r="104" spans="1:11" s="101" customFormat="1" ht="25.5" x14ac:dyDescent="0.2">
      <c r="A104" s="106">
        <v>17</v>
      </c>
      <c r="B104" s="22" t="s">
        <v>135</v>
      </c>
      <c r="C104" s="24" t="s">
        <v>136</v>
      </c>
      <c r="D104" s="106" t="s">
        <v>22</v>
      </c>
      <c r="E104" s="24" t="s">
        <v>108</v>
      </c>
      <c r="F104" s="107">
        <f t="shared" si="5"/>
        <v>3.5</v>
      </c>
      <c r="G104" s="25">
        <v>1</v>
      </c>
      <c r="H104" s="17">
        <v>5</v>
      </c>
      <c r="I104" s="17">
        <f t="shared" ref="I104" si="6">(SUM(G104*H104))</f>
        <v>5</v>
      </c>
      <c r="J104" s="108">
        <v>19082.490000000002</v>
      </c>
      <c r="K104" s="14">
        <f t="shared" si="4"/>
        <v>95412.45</v>
      </c>
    </row>
    <row r="105" spans="1:11" s="101" customFormat="1" ht="38.25" x14ac:dyDescent="0.2">
      <c r="A105" s="106">
        <v>18</v>
      </c>
      <c r="B105" s="22" t="s">
        <v>137</v>
      </c>
      <c r="C105" s="24" t="s">
        <v>138</v>
      </c>
      <c r="D105" s="106" t="s">
        <v>22</v>
      </c>
      <c r="E105" s="24" t="s">
        <v>108</v>
      </c>
      <c r="F105" s="110">
        <f t="shared" si="5"/>
        <v>3.5</v>
      </c>
      <c r="G105" s="25">
        <v>1</v>
      </c>
      <c r="H105" s="17">
        <v>3</v>
      </c>
      <c r="I105" s="17">
        <f>(SUM(G105*H105))</f>
        <v>3</v>
      </c>
      <c r="J105" s="108">
        <v>19082.490000000002</v>
      </c>
      <c r="K105" s="14">
        <f t="shared" si="4"/>
        <v>57247.47</v>
      </c>
    </row>
    <row r="106" spans="1:11" s="101" customFormat="1" ht="25.5" x14ac:dyDescent="0.2">
      <c r="A106" s="106">
        <v>19</v>
      </c>
      <c r="B106" s="22" t="s">
        <v>139</v>
      </c>
      <c r="C106" s="24" t="s">
        <v>140</v>
      </c>
      <c r="D106" s="106" t="s">
        <v>22</v>
      </c>
      <c r="E106" s="24" t="s">
        <v>108</v>
      </c>
      <c r="F106" s="107">
        <f t="shared" si="5"/>
        <v>3.5</v>
      </c>
      <c r="G106" s="25">
        <v>1</v>
      </c>
      <c r="H106" s="17">
        <v>2.5</v>
      </c>
      <c r="I106" s="17">
        <f t="shared" ref="I106:I118" si="7">(SUM(G106*H106))</f>
        <v>2.5</v>
      </c>
      <c r="J106" s="108">
        <v>19082.490000000002</v>
      </c>
      <c r="K106" s="14">
        <f t="shared" si="4"/>
        <v>47706.23</v>
      </c>
    </row>
    <row r="107" spans="1:11" s="101" customFormat="1" ht="25.5" x14ac:dyDescent="0.2">
      <c r="A107" s="106">
        <v>20</v>
      </c>
      <c r="B107" s="22" t="s">
        <v>141</v>
      </c>
      <c r="C107" s="24" t="s">
        <v>35</v>
      </c>
      <c r="D107" s="106" t="s">
        <v>22</v>
      </c>
      <c r="E107" s="24" t="s">
        <v>108</v>
      </c>
      <c r="F107" s="107">
        <f t="shared" si="5"/>
        <v>3.5</v>
      </c>
      <c r="G107" s="25">
        <v>1</v>
      </c>
      <c r="H107" s="17">
        <v>8.1</v>
      </c>
      <c r="I107" s="17">
        <f t="shared" si="7"/>
        <v>8.1</v>
      </c>
      <c r="J107" s="108">
        <v>19082.490000000002</v>
      </c>
      <c r="K107" s="14">
        <f t="shared" si="4"/>
        <v>154568.17000000001</v>
      </c>
    </row>
    <row r="108" spans="1:11" s="101" customFormat="1" ht="25.5" x14ac:dyDescent="0.2">
      <c r="A108" s="106">
        <v>21</v>
      </c>
      <c r="B108" s="22" t="s">
        <v>142</v>
      </c>
      <c r="C108" s="24" t="s">
        <v>143</v>
      </c>
      <c r="D108" s="106" t="s">
        <v>22</v>
      </c>
      <c r="E108" s="24" t="s">
        <v>108</v>
      </c>
      <c r="F108" s="107">
        <f t="shared" si="5"/>
        <v>3.5</v>
      </c>
      <c r="G108" s="25">
        <v>3</v>
      </c>
      <c r="H108" s="17">
        <v>3</v>
      </c>
      <c r="I108" s="17">
        <f t="shared" si="7"/>
        <v>9</v>
      </c>
      <c r="J108" s="108">
        <v>19082.490000000002</v>
      </c>
      <c r="K108" s="14">
        <f t="shared" si="4"/>
        <v>171742.41</v>
      </c>
    </row>
    <row r="109" spans="1:11" s="101" customFormat="1" ht="25.5" x14ac:dyDescent="0.2">
      <c r="A109" s="106">
        <v>22</v>
      </c>
      <c r="B109" s="22" t="s">
        <v>144</v>
      </c>
      <c r="C109" s="24" t="s">
        <v>145</v>
      </c>
      <c r="D109" s="106" t="s">
        <v>22</v>
      </c>
      <c r="E109" s="24" t="s">
        <v>108</v>
      </c>
      <c r="F109" s="107">
        <f t="shared" si="5"/>
        <v>3.5</v>
      </c>
      <c r="G109" s="25">
        <v>3</v>
      </c>
      <c r="H109" s="17">
        <v>0.9</v>
      </c>
      <c r="I109" s="17">
        <f t="shared" si="7"/>
        <v>2.7</v>
      </c>
      <c r="J109" s="108">
        <v>19082.490000000002</v>
      </c>
      <c r="K109" s="14">
        <f t="shared" si="4"/>
        <v>51522.720000000001</v>
      </c>
    </row>
    <row r="110" spans="1:11" s="101" customFormat="1" ht="25.5" x14ac:dyDescent="0.2">
      <c r="A110" s="106">
        <v>23</v>
      </c>
      <c r="B110" s="22" t="s">
        <v>146</v>
      </c>
      <c r="C110" s="24" t="s">
        <v>147</v>
      </c>
      <c r="D110" s="106" t="s">
        <v>22</v>
      </c>
      <c r="E110" s="24" t="s">
        <v>108</v>
      </c>
      <c r="F110" s="107">
        <f t="shared" si="5"/>
        <v>3.5</v>
      </c>
      <c r="G110" s="25">
        <v>1</v>
      </c>
      <c r="H110" s="17">
        <v>1.2</v>
      </c>
      <c r="I110" s="17">
        <f t="shared" si="7"/>
        <v>1.2</v>
      </c>
      <c r="J110" s="108">
        <v>19082.490000000002</v>
      </c>
      <c r="K110" s="14">
        <f t="shared" si="4"/>
        <v>22898.99</v>
      </c>
    </row>
    <row r="111" spans="1:11" s="101" customFormat="1" ht="25.5" x14ac:dyDescent="0.2">
      <c r="A111" s="106">
        <v>24</v>
      </c>
      <c r="B111" s="22" t="s">
        <v>148</v>
      </c>
      <c r="C111" s="24" t="s">
        <v>149</v>
      </c>
      <c r="D111" s="106" t="s">
        <v>22</v>
      </c>
      <c r="E111" s="24" t="s">
        <v>108</v>
      </c>
      <c r="F111" s="107">
        <f t="shared" si="5"/>
        <v>3.5</v>
      </c>
      <c r="G111" s="25">
        <v>1</v>
      </c>
      <c r="H111" s="17">
        <v>2.6</v>
      </c>
      <c r="I111" s="17">
        <f t="shared" si="7"/>
        <v>2.6</v>
      </c>
      <c r="J111" s="108">
        <v>19082.490000000002</v>
      </c>
      <c r="K111" s="14">
        <f t="shared" si="4"/>
        <v>49614.47</v>
      </c>
    </row>
    <row r="112" spans="1:11" s="101" customFormat="1" ht="25.5" x14ac:dyDescent="0.2">
      <c r="A112" s="106">
        <v>25</v>
      </c>
      <c r="B112" s="22" t="s">
        <v>150</v>
      </c>
      <c r="C112" s="24" t="s">
        <v>36</v>
      </c>
      <c r="D112" s="106" t="s">
        <v>22</v>
      </c>
      <c r="E112" s="24" t="s">
        <v>108</v>
      </c>
      <c r="F112" s="107">
        <f t="shared" si="5"/>
        <v>3.5</v>
      </c>
      <c r="G112" s="25">
        <v>1</v>
      </c>
      <c r="H112" s="17">
        <v>1.4</v>
      </c>
      <c r="I112" s="17">
        <f t="shared" si="7"/>
        <v>1.4</v>
      </c>
      <c r="J112" s="108">
        <v>19082.490000000002</v>
      </c>
      <c r="K112" s="14">
        <f t="shared" si="4"/>
        <v>26715.49</v>
      </c>
    </row>
    <row r="113" spans="1:11" s="101" customFormat="1" ht="25.5" x14ac:dyDescent="0.2">
      <c r="A113" s="106">
        <v>26</v>
      </c>
      <c r="B113" s="22" t="s">
        <v>151</v>
      </c>
      <c r="C113" s="24" t="s">
        <v>37</v>
      </c>
      <c r="D113" s="106" t="s">
        <v>22</v>
      </c>
      <c r="E113" s="24" t="s">
        <v>108</v>
      </c>
      <c r="F113" s="107">
        <f t="shared" si="5"/>
        <v>3.5</v>
      </c>
      <c r="G113" s="25">
        <v>1</v>
      </c>
      <c r="H113" s="17">
        <v>14</v>
      </c>
      <c r="I113" s="17">
        <f t="shared" si="7"/>
        <v>14</v>
      </c>
      <c r="J113" s="108">
        <v>19082.490000000002</v>
      </c>
      <c r="K113" s="14">
        <f t="shared" si="4"/>
        <v>267154.86</v>
      </c>
    </row>
    <row r="114" spans="1:11" s="101" customFormat="1" ht="25.5" x14ac:dyDescent="0.2">
      <c r="A114" s="106">
        <v>27</v>
      </c>
      <c r="B114" s="22" t="s">
        <v>152</v>
      </c>
      <c r="C114" s="24" t="s">
        <v>38</v>
      </c>
      <c r="D114" s="106" t="s">
        <v>22</v>
      </c>
      <c r="E114" s="24" t="s">
        <v>108</v>
      </c>
      <c r="F114" s="107">
        <f t="shared" si="5"/>
        <v>3.5</v>
      </c>
      <c r="G114" s="25">
        <v>1</v>
      </c>
      <c r="H114" s="17">
        <v>3.1</v>
      </c>
      <c r="I114" s="17">
        <f t="shared" si="7"/>
        <v>3.1</v>
      </c>
      <c r="J114" s="108">
        <v>19082.490000000002</v>
      </c>
      <c r="K114" s="14">
        <f t="shared" si="4"/>
        <v>59155.72</v>
      </c>
    </row>
    <row r="115" spans="1:11" s="101" customFormat="1" ht="25.5" x14ac:dyDescent="0.2">
      <c r="A115" s="106">
        <v>28</v>
      </c>
      <c r="B115" s="22" t="s">
        <v>153</v>
      </c>
      <c r="C115" s="24" t="s">
        <v>154</v>
      </c>
      <c r="D115" s="106" t="s">
        <v>22</v>
      </c>
      <c r="E115" s="24" t="s">
        <v>108</v>
      </c>
      <c r="F115" s="107">
        <f t="shared" si="5"/>
        <v>3.5</v>
      </c>
      <c r="G115" s="25">
        <v>1</v>
      </c>
      <c r="H115" s="17">
        <v>1.7</v>
      </c>
      <c r="I115" s="17">
        <f t="shared" si="7"/>
        <v>1.7</v>
      </c>
      <c r="J115" s="108">
        <v>19082.490000000002</v>
      </c>
      <c r="K115" s="14">
        <f t="shared" si="4"/>
        <v>32440.23</v>
      </c>
    </row>
    <row r="116" spans="1:11" s="101" customFormat="1" ht="25.5" x14ac:dyDescent="0.2">
      <c r="A116" s="106">
        <v>29</v>
      </c>
      <c r="B116" s="22" t="s">
        <v>155</v>
      </c>
      <c r="C116" s="24" t="s">
        <v>156</v>
      </c>
      <c r="D116" s="106" t="s">
        <v>22</v>
      </c>
      <c r="E116" s="24" t="s">
        <v>126</v>
      </c>
      <c r="F116" s="107">
        <f t="shared" si="5"/>
        <v>3.5</v>
      </c>
      <c r="G116" s="25">
        <v>1</v>
      </c>
      <c r="H116" s="17">
        <v>1.3</v>
      </c>
      <c r="I116" s="17">
        <f t="shared" si="7"/>
        <v>1.3</v>
      </c>
      <c r="J116" s="108">
        <v>19082.490000000002</v>
      </c>
      <c r="K116" s="14">
        <f t="shared" si="4"/>
        <v>24807.24</v>
      </c>
    </row>
    <row r="117" spans="1:11" s="101" customFormat="1" ht="25.5" x14ac:dyDescent="0.2">
      <c r="A117" s="106">
        <v>30</v>
      </c>
      <c r="B117" s="22" t="s">
        <v>157</v>
      </c>
      <c r="C117" s="24" t="s">
        <v>158</v>
      </c>
      <c r="D117" s="106" t="s">
        <v>22</v>
      </c>
      <c r="E117" s="24" t="s">
        <v>108</v>
      </c>
      <c r="F117" s="107">
        <f t="shared" si="5"/>
        <v>3.5</v>
      </c>
      <c r="G117" s="25">
        <v>1</v>
      </c>
      <c r="H117" s="17">
        <v>8</v>
      </c>
      <c r="I117" s="17">
        <f t="shared" si="7"/>
        <v>8</v>
      </c>
      <c r="J117" s="108">
        <v>19082.490000000002</v>
      </c>
      <c r="K117" s="14">
        <f t="shared" si="4"/>
        <v>152659.92000000001</v>
      </c>
    </row>
    <row r="118" spans="1:11" s="101" customFormat="1" ht="25.5" x14ac:dyDescent="0.2">
      <c r="A118" s="106">
        <v>31</v>
      </c>
      <c r="B118" s="22" t="s">
        <v>159</v>
      </c>
      <c r="C118" s="24" t="s">
        <v>160</v>
      </c>
      <c r="D118" s="106" t="s">
        <v>22</v>
      </c>
      <c r="E118" s="24" t="s">
        <v>108</v>
      </c>
      <c r="F118" s="107">
        <f t="shared" si="5"/>
        <v>3.5</v>
      </c>
      <c r="G118" s="25">
        <v>1</v>
      </c>
      <c r="H118" s="17">
        <v>11</v>
      </c>
      <c r="I118" s="17">
        <f t="shared" si="7"/>
        <v>11</v>
      </c>
      <c r="J118" s="108">
        <v>19082.490000000002</v>
      </c>
      <c r="K118" s="14">
        <f t="shared" si="4"/>
        <v>209907.39</v>
      </c>
    </row>
    <row r="119" spans="1:11" s="101" customFormat="1" ht="25.5" x14ac:dyDescent="0.2">
      <c r="A119" s="106">
        <v>32</v>
      </c>
      <c r="B119" s="22" t="s">
        <v>161</v>
      </c>
      <c r="C119" s="24" t="s">
        <v>162</v>
      </c>
      <c r="D119" s="106" t="s">
        <v>22</v>
      </c>
      <c r="E119" s="24" t="s">
        <v>41</v>
      </c>
      <c r="F119" s="107">
        <f>16/4</f>
        <v>4</v>
      </c>
      <c r="G119" s="25">
        <v>9</v>
      </c>
      <c r="H119" s="17">
        <v>3.4</v>
      </c>
      <c r="I119" s="17">
        <f>(SUM(G119*H119))</f>
        <v>30.599999999999998</v>
      </c>
      <c r="J119" s="111">
        <v>19497.21</v>
      </c>
      <c r="K119" s="14">
        <f t="shared" si="4"/>
        <v>596614.63</v>
      </c>
    </row>
    <row r="120" spans="1:11" s="101" customFormat="1" ht="25.5" x14ac:dyDescent="0.2">
      <c r="A120" s="106">
        <v>33</v>
      </c>
      <c r="B120" s="22" t="s">
        <v>163</v>
      </c>
      <c r="C120" s="24" t="s">
        <v>43</v>
      </c>
      <c r="D120" s="106" t="s">
        <v>22</v>
      </c>
      <c r="E120" s="24" t="s">
        <v>41</v>
      </c>
      <c r="F120" s="107">
        <f>16/4</f>
        <v>4</v>
      </c>
      <c r="G120" s="25">
        <v>9</v>
      </c>
      <c r="H120" s="17">
        <v>1.8</v>
      </c>
      <c r="I120" s="17">
        <f>(SUM(G120*H120))</f>
        <v>16.2</v>
      </c>
      <c r="J120" s="111">
        <v>19497.21</v>
      </c>
      <c r="K120" s="14">
        <f t="shared" si="4"/>
        <v>315854.8</v>
      </c>
    </row>
    <row r="121" spans="1:11" s="101" customFormat="1" ht="25.5" x14ac:dyDescent="0.2">
      <c r="A121" s="106">
        <v>34</v>
      </c>
      <c r="B121" s="22" t="s">
        <v>164</v>
      </c>
      <c r="C121" s="24" t="s">
        <v>40</v>
      </c>
      <c r="D121" s="106" t="s">
        <v>22</v>
      </c>
      <c r="E121" s="24" t="s">
        <v>41</v>
      </c>
      <c r="F121" s="107">
        <f>16/4</f>
        <v>4</v>
      </c>
      <c r="G121" s="25">
        <v>1</v>
      </c>
      <c r="H121" s="17">
        <v>3</v>
      </c>
      <c r="I121" s="17">
        <f>(SUM(G121*H121))</f>
        <v>3</v>
      </c>
      <c r="J121" s="111">
        <v>19497.21</v>
      </c>
      <c r="K121" s="14">
        <f t="shared" si="4"/>
        <v>58491.63</v>
      </c>
    </row>
    <row r="122" spans="1:11" s="101" customFormat="1" ht="25.5" x14ac:dyDescent="0.2">
      <c r="A122" s="106">
        <v>35</v>
      </c>
      <c r="B122" s="22" t="s">
        <v>165</v>
      </c>
      <c r="C122" s="24" t="s">
        <v>42</v>
      </c>
      <c r="D122" s="106" t="s">
        <v>22</v>
      </c>
      <c r="E122" s="24" t="s">
        <v>41</v>
      </c>
      <c r="F122" s="107">
        <f>16/4</f>
        <v>4</v>
      </c>
      <c r="G122" s="25">
        <v>1</v>
      </c>
      <c r="H122" s="17">
        <v>16.2</v>
      </c>
      <c r="I122" s="17">
        <f>(SUM(G122*H122))</f>
        <v>16.2</v>
      </c>
      <c r="J122" s="111">
        <v>19497.21</v>
      </c>
      <c r="K122" s="14">
        <f t="shared" si="4"/>
        <v>315854.8</v>
      </c>
    </row>
    <row r="123" spans="1:11" s="101" customFormat="1" ht="25.5" x14ac:dyDescent="0.2">
      <c r="A123" s="106">
        <v>36</v>
      </c>
      <c r="B123" s="22" t="s">
        <v>166</v>
      </c>
      <c r="C123" s="24" t="s">
        <v>39</v>
      </c>
      <c r="D123" s="106" t="s">
        <v>22</v>
      </c>
      <c r="E123" s="24" t="s">
        <v>41</v>
      </c>
      <c r="F123" s="107">
        <f>16/4</f>
        <v>4</v>
      </c>
      <c r="G123" s="25">
        <v>1</v>
      </c>
      <c r="H123" s="17">
        <v>1.9</v>
      </c>
      <c r="I123" s="17">
        <f t="shared" ref="I123" si="8">(SUM(G123*H123))</f>
        <v>1.9</v>
      </c>
      <c r="J123" s="111">
        <v>19497.21</v>
      </c>
      <c r="K123" s="14">
        <f t="shared" si="4"/>
        <v>37044.699999999997</v>
      </c>
    </row>
    <row r="124" spans="1:11" s="101" customFormat="1" ht="12.75" x14ac:dyDescent="0.2">
      <c r="A124" s="106"/>
      <c r="B124" s="22"/>
      <c r="C124" s="26" t="s">
        <v>7</v>
      </c>
      <c r="D124" s="21"/>
      <c r="E124" s="15"/>
      <c r="F124" s="21"/>
      <c r="G124" s="21"/>
      <c r="H124" s="112"/>
      <c r="I124" s="112">
        <f>ROUND(SUM(I88:I123),0)</f>
        <v>600</v>
      </c>
      <c r="J124" s="113"/>
      <c r="K124" s="114">
        <f>ROUND(SUM(K88:K123),2)</f>
        <v>11475745.25</v>
      </c>
    </row>
    <row r="125" spans="1:11" s="101" customFormat="1" ht="12.75" x14ac:dyDescent="0.2">
      <c r="A125" s="106"/>
      <c r="B125" s="22"/>
      <c r="C125" s="317" t="s">
        <v>243</v>
      </c>
      <c r="D125" s="317"/>
      <c r="E125" s="317"/>
      <c r="F125" s="23"/>
      <c r="G125" s="23"/>
      <c r="H125" s="23"/>
      <c r="I125" s="23"/>
      <c r="J125" s="23"/>
      <c r="K125" s="115">
        <f>ROUND(SUM(K124*0.295),2)</f>
        <v>3385344.85</v>
      </c>
    </row>
    <row r="126" spans="1:11" s="101" customFormat="1" ht="12.75" x14ac:dyDescent="0.2">
      <c r="A126" s="106"/>
      <c r="B126" s="106"/>
      <c r="C126" s="317" t="s">
        <v>27</v>
      </c>
      <c r="D126" s="317"/>
      <c r="E126" s="317"/>
      <c r="F126" s="23"/>
      <c r="G126" s="23"/>
      <c r="H126" s="23"/>
      <c r="I126" s="23"/>
      <c r="J126" s="23"/>
      <c r="K126" s="116">
        <f>K124+K125</f>
        <v>14861090.1</v>
      </c>
    </row>
    <row r="127" spans="1:11" s="101" customFormat="1" ht="12.75" x14ac:dyDescent="0.2">
      <c r="A127" s="106"/>
      <c r="B127" s="106"/>
      <c r="C127" s="24" t="s">
        <v>244</v>
      </c>
      <c r="D127" s="23"/>
      <c r="E127" s="24"/>
      <c r="F127" s="23"/>
      <c r="G127" s="23"/>
      <c r="H127" s="23"/>
      <c r="I127" s="23"/>
      <c r="J127" s="23"/>
      <c r="K127" s="115">
        <f>ROUND(SUM(K126*0.22),2)</f>
        <v>3269439.82</v>
      </c>
    </row>
    <row r="128" spans="1:11" s="101" customFormat="1" ht="12.75" x14ac:dyDescent="0.2">
      <c r="A128" s="106"/>
      <c r="B128" s="106"/>
      <c r="C128" s="15" t="s">
        <v>7</v>
      </c>
      <c r="D128" s="21"/>
      <c r="E128" s="15"/>
      <c r="F128" s="21"/>
      <c r="G128" s="21"/>
      <c r="H128" s="21"/>
      <c r="I128" s="21"/>
      <c r="J128" s="21"/>
      <c r="K128" s="117">
        <f>ROUND(SUM(K126+K127),2)</f>
        <v>18130529.920000002</v>
      </c>
    </row>
    <row r="129" spans="1:11" s="101" customFormat="1" ht="12.75" x14ac:dyDescent="0.2">
      <c r="A129" s="106"/>
      <c r="B129" s="106"/>
      <c r="C129" s="15" t="s">
        <v>8</v>
      </c>
      <c r="D129" s="21"/>
      <c r="E129" s="15"/>
      <c r="F129" s="21"/>
      <c r="G129" s="21"/>
      <c r="H129" s="21"/>
      <c r="I129" s="21"/>
      <c r="J129" s="21"/>
      <c r="K129" s="118">
        <f>ROUND(SUM(K128*0.15),2)</f>
        <v>2719579.49</v>
      </c>
    </row>
    <row r="130" spans="1:11" s="101" customFormat="1" ht="12.75" x14ac:dyDescent="0.2">
      <c r="A130" s="106"/>
      <c r="B130" s="106"/>
      <c r="C130" s="15" t="s">
        <v>9</v>
      </c>
      <c r="D130" s="21"/>
      <c r="E130" s="15"/>
      <c r="F130" s="21"/>
      <c r="G130" s="21"/>
      <c r="H130" s="21"/>
      <c r="I130" s="21"/>
      <c r="J130" s="21"/>
      <c r="K130" s="117">
        <f>ROUND(SUM(K128+K129),2)</f>
        <v>20850109.41</v>
      </c>
    </row>
    <row r="131" spans="1:11" s="101" customFormat="1" ht="12.75" x14ac:dyDescent="0.2">
      <c r="A131" s="119"/>
      <c r="B131" s="120"/>
      <c r="C131" s="318"/>
      <c r="D131" s="318"/>
      <c r="E131" s="318"/>
      <c r="F131" s="318"/>
      <c r="G131" s="318"/>
      <c r="H131" s="318"/>
      <c r="I131" s="318"/>
      <c r="J131" s="318"/>
      <c r="K131" s="318"/>
    </row>
    <row r="132" spans="1:11" s="101" customFormat="1" ht="12.75" x14ac:dyDescent="0.2">
      <c r="A132" s="121"/>
      <c r="B132" s="121"/>
      <c r="C132" s="122"/>
      <c r="D132" s="123"/>
      <c r="E132" s="124"/>
      <c r="F132" s="121"/>
      <c r="G132" s="121"/>
      <c r="H132" s="125"/>
      <c r="I132" s="126"/>
      <c r="J132" s="126"/>
      <c r="K132" s="127"/>
    </row>
    <row r="133" spans="1:11" s="167" customFormat="1" x14ac:dyDescent="0.25">
      <c r="A133" s="178"/>
      <c r="B133" s="185" t="s">
        <v>23</v>
      </c>
      <c r="C133" s="1" t="s">
        <v>248</v>
      </c>
      <c r="D133" s="1"/>
      <c r="E133" s="1" t="s">
        <v>234</v>
      </c>
      <c r="F133" s="172"/>
      <c r="G133" s="1" t="s">
        <v>235</v>
      </c>
      <c r="H133" s="1"/>
      <c r="I133" s="3"/>
      <c r="J133" s="169"/>
      <c r="K133" s="170"/>
    </row>
    <row r="134" spans="1:11" s="168" customFormat="1" x14ac:dyDescent="0.25">
      <c r="A134" s="3"/>
      <c r="B134" s="1"/>
      <c r="C134" s="6"/>
      <c r="D134" s="4"/>
      <c r="E134" s="185"/>
      <c r="F134" s="2"/>
      <c r="G134" s="183"/>
      <c r="H134" s="183"/>
      <c r="I134" s="169"/>
      <c r="J134" s="171"/>
      <c r="K134" s="169"/>
    </row>
    <row r="135" spans="1:11" s="168" customFormat="1" ht="0.75" customHeight="1" x14ac:dyDescent="0.25">
      <c r="A135" s="3"/>
      <c r="B135" s="1"/>
      <c r="C135" s="6"/>
      <c r="D135" s="4"/>
      <c r="E135" s="185"/>
      <c r="F135" s="2"/>
      <c r="G135" s="183"/>
      <c r="H135" s="183"/>
      <c r="I135" s="169"/>
      <c r="J135" s="171"/>
      <c r="K135" s="169"/>
    </row>
    <row r="136" spans="1:11" s="168" customFormat="1" x14ac:dyDescent="0.25">
      <c r="C136" s="1" t="s">
        <v>246</v>
      </c>
      <c r="D136" s="1"/>
      <c r="E136" s="1" t="s">
        <v>232</v>
      </c>
      <c r="F136" s="5"/>
      <c r="G136" s="1" t="s">
        <v>233</v>
      </c>
      <c r="H136" s="1"/>
    </row>
    <row r="137" spans="1:11" s="168" customFormat="1" x14ac:dyDescent="0.25">
      <c r="C137" s="1"/>
      <c r="D137" s="1"/>
      <c r="E137" s="182"/>
      <c r="F137" s="172"/>
      <c r="G137" s="182"/>
      <c r="H137" s="173"/>
    </row>
    <row r="138" spans="1:11" s="168" customFormat="1" ht="0.75" customHeight="1" x14ac:dyDescent="0.25">
      <c r="C138" s="1"/>
      <c r="D138" s="1"/>
      <c r="E138" s="182"/>
      <c r="F138" s="172"/>
      <c r="G138" s="182"/>
      <c r="H138" s="173"/>
    </row>
    <row r="139" spans="1:11" s="168" customFormat="1" x14ac:dyDescent="0.25">
      <c r="C139" s="1" t="s">
        <v>249</v>
      </c>
      <c r="D139" s="1"/>
      <c r="E139" s="1" t="s">
        <v>234</v>
      </c>
      <c r="F139" s="172"/>
      <c r="G139" s="1" t="s">
        <v>92</v>
      </c>
      <c r="H139" s="1"/>
      <c r="I139" s="169"/>
      <c r="J139" s="171"/>
      <c r="K139" s="169"/>
    </row>
    <row r="140" spans="1:11" s="168" customFormat="1" x14ac:dyDescent="0.25">
      <c r="C140" s="1"/>
      <c r="D140" s="1"/>
      <c r="E140" s="1"/>
      <c r="F140" s="172"/>
      <c r="G140" s="1"/>
      <c r="H140" s="1"/>
      <c r="I140" s="169"/>
      <c r="J140" s="171"/>
      <c r="K140" s="169"/>
    </row>
    <row r="141" spans="1:11" s="168" customFormat="1" ht="5.25" customHeight="1" x14ac:dyDescent="0.25">
      <c r="C141" s="1"/>
      <c r="D141" s="1"/>
      <c r="E141" s="1"/>
      <c r="F141" s="172"/>
      <c r="G141" s="1"/>
      <c r="H141" s="1"/>
      <c r="I141" s="169"/>
      <c r="J141" s="171"/>
      <c r="K141" s="169"/>
    </row>
    <row r="142" spans="1:11" s="168" customFormat="1" hidden="1" x14ac:dyDescent="0.25">
      <c r="I142" s="169"/>
      <c r="J142" s="171"/>
      <c r="K142" s="169"/>
    </row>
    <row r="143" spans="1:11" s="168" customFormat="1" hidden="1" x14ac:dyDescent="0.25">
      <c r="C143" s="1"/>
      <c r="D143" s="1"/>
      <c r="E143" s="1"/>
      <c r="F143" s="172"/>
      <c r="G143" s="1"/>
      <c r="H143" s="1"/>
      <c r="I143" s="169"/>
      <c r="J143" s="171"/>
      <c r="K143" s="169"/>
    </row>
    <row r="144" spans="1:11" hidden="1" x14ac:dyDescent="0.25">
      <c r="A144" s="174"/>
      <c r="B144" s="174"/>
      <c r="C144" s="174"/>
      <c r="D144" s="175"/>
      <c r="E144" s="174"/>
      <c r="F144" s="174"/>
      <c r="G144" s="174"/>
      <c r="H144" s="174"/>
      <c r="I144" s="175"/>
      <c r="J144" s="175"/>
    </row>
    <row r="145" spans="3:11" s="168" customFormat="1" x14ac:dyDescent="0.25">
      <c r="C145" s="1" t="s">
        <v>252</v>
      </c>
      <c r="D145" s="1"/>
      <c r="E145" s="1" t="s">
        <v>234</v>
      </c>
      <c r="F145" s="172"/>
      <c r="G145" s="1" t="s">
        <v>240</v>
      </c>
      <c r="H145" s="1"/>
      <c r="I145" s="169"/>
      <c r="J145" s="171"/>
      <c r="K145" s="169"/>
    </row>
  </sheetData>
  <mergeCells count="25">
    <mergeCell ref="C51:E51"/>
    <mergeCell ref="B2:C2"/>
    <mergeCell ref="F2:K2"/>
    <mergeCell ref="F3:K3"/>
    <mergeCell ref="B5:C5"/>
    <mergeCell ref="F5:K5"/>
    <mergeCell ref="A7:K7"/>
    <mergeCell ref="A8:K8"/>
    <mergeCell ref="A9:K9"/>
    <mergeCell ref="B12:D12"/>
    <mergeCell ref="C50:E50"/>
    <mergeCell ref="C56:K56"/>
    <mergeCell ref="C58:D58"/>
    <mergeCell ref="B76:C76"/>
    <mergeCell ref="F76:K76"/>
    <mergeCell ref="F77:K77"/>
    <mergeCell ref="C125:E125"/>
    <mergeCell ref="C126:E126"/>
    <mergeCell ref="C131:K131"/>
    <mergeCell ref="B79:C79"/>
    <mergeCell ref="F79:K79"/>
    <mergeCell ref="A82:K82"/>
    <mergeCell ref="A83:K83"/>
    <mergeCell ref="B87:D87"/>
    <mergeCell ref="A84:K84"/>
  </mergeCells>
  <pageMargins left="0.35433070866141736" right="0.27559055118110237" top="0.35433070866141736" bottom="0.35433070866141736" header="0.31496062992125984" footer="0.31496062992125984"/>
  <pageSetup paperSize="9" scale="65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opLeftCell="A67" workbookViewId="0">
      <selection activeCell="B7" sqref="B7:J11"/>
    </sheetView>
  </sheetViews>
  <sheetFormatPr defaultRowHeight="14.25" x14ac:dyDescent="0.25"/>
  <cols>
    <col min="1" max="1" width="3.28515625" style="133" customWidth="1"/>
    <col min="2" max="2" width="14.28515625" style="133" customWidth="1"/>
    <col min="3" max="3" width="43.7109375" style="133" customWidth="1"/>
    <col min="4" max="4" width="7.5703125" style="133" customWidth="1"/>
    <col min="5" max="5" width="13.42578125" style="133" customWidth="1"/>
    <col min="6" max="6" width="6.42578125" style="133" customWidth="1"/>
    <col min="7" max="7" width="8.7109375" style="133" customWidth="1"/>
    <col min="8" max="8" width="10.28515625" style="133" customWidth="1"/>
    <col min="9" max="9" width="10.5703125" style="133" customWidth="1"/>
    <col min="10" max="10" width="17.28515625" style="133" customWidth="1"/>
    <col min="11" max="11" width="14" style="133" customWidth="1"/>
    <col min="12" max="13" width="13.140625" style="133" customWidth="1"/>
    <col min="14" max="14" width="9.140625" style="133"/>
    <col min="15" max="15" width="12.42578125" style="133" customWidth="1"/>
    <col min="16" max="16384" width="9.140625" style="133"/>
  </cols>
  <sheetData>
    <row r="1" spans="1:14" s="28" customFormat="1" ht="12.75" x14ac:dyDescent="0.2">
      <c r="B1" s="29"/>
      <c r="E1" s="30"/>
      <c r="F1" s="320" t="s">
        <v>44</v>
      </c>
      <c r="G1" s="320"/>
      <c r="H1" s="320"/>
      <c r="I1" s="320"/>
      <c r="J1" s="320"/>
      <c r="K1" s="320"/>
    </row>
    <row r="2" spans="1:14" s="28" customFormat="1" ht="12.75" x14ac:dyDescent="0.2">
      <c r="B2" s="327"/>
      <c r="C2" s="327"/>
      <c r="E2" s="30"/>
      <c r="F2" s="327" t="s">
        <v>255</v>
      </c>
      <c r="G2" s="327"/>
      <c r="H2" s="327"/>
      <c r="I2" s="327"/>
      <c r="J2" s="327"/>
      <c r="K2" s="327"/>
    </row>
    <row r="3" spans="1:14" s="28" customFormat="1" ht="12.75" x14ac:dyDescent="0.2">
      <c r="B3" s="30"/>
      <c r="C3" s="31"/>
      <c r="E3" s="30"/>
      <c r="F3" s="320" t="s">
        <v>247</v>
      </c>
      <c r="G3" s="320"/>
      <c r="H3" s="320"/>
      <c r="I3" s="320"/>
      <c r="J3" s="320"/>
      <c r="K3" s="320"/>
    </row>
    <row r="4" spans="1:14" s="28" customFormat="1" ht="12.75" x14ac:dyDescent="0.2">
      <c r="C4" s="31"/>
      <c r="E4" s="32"/>
      <c r="F4" s="32"/>
      <c r="G4" s="29"/>
      <c r="H4" s="32"/>
      <c r="I4" s="32"/>
      <c r="J4" s="29"/>
      <c r="K4" s="32"/>
    </row>
    <row r="5" spans="1:14" s="28" customFormat="1" ht="12.75" x14ac:dyDescent="0.2">
      <c r="A5" s="28" t="s">
        <v>10</v>
      </c>
      <c r="B5" s="319"/>
      <c r="C5" s="319"/>
      <c r="E5" s="37"/>
      <c r="F5" s="344" t="s">
        <v>100</v>
      </c>
      <c r="G5" s="344"/>
      <c r="H5" s="344"/>
      <c r="I5" s="344"/>
      <c r="J5" s="344"/>
      <c r="K5" s="344"/>
    </row>
    <row r="6" spans="1:14" x14ac:dyDescent="0.25">
      <c r="A6" s="128"/>
      <c r="B6" s="129"/>
      <c r="C6" s="130"/>
      <c r="D6" s="131"/>
      <c r="E6" s="128"/>
      <c r="F6" s="131"/>
      <c r="G6" s="131"/>
      <c r="H6" s="132"/>
      <c r="I6" s="131"/>
      <c r="J6" s="132"/>
      <c r="K6" s="131"/>
    </row>
    <row r="7" spans="1:14" x14ac:dyDescent="0.25">
      <c r="A7" s="134"/>
      <c r="B7" s="336" t="s">
        <v>169</v>
      </c>
      <c r="C7" s="336"/>
      <c r="D7" s="336"/>
      <c r="E7" s="336"/>
      <c r="F7" s="336"/>
      <c r="G7" s="336"/>
      <c r="H7" s="336"/>
      <c r="I7" s="336"/>
      <c r="J7" s="197"/>
    </row>
    <row r="8" spans="1:14" x14ac:dyDescent="0.25">
      <c r="A8" s="134"/>
      <c r="B8" s="336"/>
      <c r="C8" s="336"/>
      <c r="D8" s="336"/>
      <c r="E8" s="336"/>
      <c r="F8" s="336"/>
      <c r="G8" s="336"/>
      <c r="H8" s="336"/>
      <c r="I8" s="336"/>
      <c r="J8" s="336"/>
    </row>
    <row r="9" spans="1:14" x14ac:dyDescent="0.25">
      <c r="A9" s="134"/>
      <c r="B9" s="336" t="s">
        <v>239</v>
      </c>
      <c r="C9" s="336"/>
      <c r="D9" s="336"/>
      <c r="E9" s="336"/>
      <c r="F9" s="336"/>
      <c r="G9" s="336"/>
      <c r="H9" s="336"/>
      <c r="I9" s="336"/>
      <c r="J9" s="336"/>
    </row>
    <row r="10" spans="1:14" x14ac:dyDescent="0.25">
      <c r="A10" s="134"/>
      <c r="B10" s="340" t="s">
        <v>170</v>
      </c>
      <c r="C10" s="340"/>
      <c r="D10" s="340"/>
      <c r="E10" s="340"/>
      <c r="F10" s="340"/>
      <c r="G10" s="340"/>
      <c r="H10" s="340"/>
      <c r="I10" s="340"/>
      <c r="J10" s="340"/>
    </row>
    <row r="11" spans="1:14" x14ac:dyDescent="0.25">
      <c r="A11" s="134"/>
      <c r="B11" s="336"/>
      <c r="C11" s="336"/>
      <c r="D11" s="336"/>
      <c r="E11" s="336"/>
      <c r="F11" s="336"/>
      <c r="G11" s="336"/>
      <c r="H11" s="336"/>
      <c r="I11" s="336"/>
      <c r="J11" s="199"/>
    </row>
    <row r="12" spans="1:14" ht="30" customHeight="1" x14ac:dyDescent="0.25">
      <c r="A12" s="135" t="s">
        <v>0</v>
      </c>
      <c r="B12" s="135" t="s">
        <v>171</v>
      </c>
      <c r="C12" s="135" t="s">
        <v>172</v>
      </c>
      <c r="D12" s="135" t="s">
        <v>173</v>
      </c>
      <c r="E12" s="135" t="s">
        <v>3</v>
      </c>
      <c r="F12" s="135" t="s">
        <v>4</v>
      </c>
      <c r="G12" s="135" t="s">
        <v>5</v>
      </c>
      <c r="H12" s="135" t="s">
        <v>12</v>
      </c>
      <c r="I12" s="135" t="s">
        <v>174</v>
      </c>
      <c r="J12" s="135" t="s">
        <v>175</v>
      </c>
      <c r="N12" s="136"/>
    </row>
    <row r="13" spans="1:14" x14ac:dyDescent="0.25">
      <c r="A13" s="137"/>
      <c r="B13" s="341" t="s">
        <v>176</v>
      </c>
      <c r="C13" s="342"/>
      <c r="D13" s="137"/>
      <c r="E13" s="137"/>
      <c r="F13" s="137"/>
      <c r="G13" s="137"/>
      <c r="H13" s="137"/>
      <c r="I13" s="137"/>
      <c r="J13" s="137"/>
    </row>
    <row r="14" spans="1:14" x14ac:dyDescent="0.25">
      <c r="A14" s="138">
        <v>1</v>
      </c>
      <c r="B14" s="139" t="s">
        <v>177</v>
      </c>
      <c r="C14" s="186" t="s">
        <v>178</v>
      </c>
      <c r="D14" s="186" t="s">
        <v>28</v>
      </c>
      <c r="E14" s="186" t="s">
        <v>179</v>
      </c>
      <c r="F14" s="198">
        <v>15</v>
      </c>
      <c r="G14" s="142">
        <v>24.69</v>
      </c>
      <c r="H14" s="143">
        <f t="shared" ref="H14:H30" si="0">(SUM(F14*G14))</f>
        <v>370.35</v>
      </c>
      <c r="I14" s="144">
        <v>18667.78</v>
      </c>
      <c r="J14" s="144">
        <f>ROUND(SUM(H14*I14),2)</f>
        <v>6913612.3200000003</v>
      </c>
    </row>
    <row r="15" spans="1:14" s="145" customFormat="1" x14ac:dyDescent="0.25">
      <c r="A15" s="137">
        <v>2</v>
      </c>
      <c r="B15" s="139" t="s">
        <v>177</v>
      </c>
      <c r="C15" s="140" t="s">
        <v>180</v>
      </c>
      <c r="D15" s="140" t="s">
        <v>28</v>
      </c>
      <c r="E15" s="140" t="s">
        <v>179</v>
      </c>
      <c r="F15" s="141">
        <v>12</v>
      </c>
      <c r="G15" s="142">
        <v>37.71</v>
      </c>
      <c r="H15" s="143">
        <f t="shared" si="0"/>
        <v>452.52</v>
      </c>
      <c r="I15" s="144">
        <v>18667.78</v>
      </c>
      <c r="J15" s="144">
        <f t="shared" ref="J15:J34" si="1">ROUND(SUM(H15*I15),2)</f>
        <v>8447543.8100000005</v>
      </c>
    </row>
    <row r="16" spans="1:14" x14ac:dyDescent="0.25">
      <c r="A16" s="138">
        <v>3</v>
      </c>
      <c r="B16" s="139" t="s">
        <v>177</v>
      </c>
      <c r="C16" s="140" t="s">
        <v>181</v>
      </c>
      <c r="D16" s="140" t="s">
        <v>28</v>
      </c>
      <c r="E16" s="140" t="s">
        <v>179</v>
      </c>
      <c r="F16" s="141">
        <v>12</v>
      </c>
      <c r="G16" s="142">
        <v>24.69</v>
      </c>
      <c r="H16" s="143">
        <f t="shared" si="0"/>
        <v>296.28000000000003</v>
      </c>
      <c r="I16" s="144">
        <v>18667.78</v>
      </c>
      <c r="J16" s="144">
        <f t="shared" si="1"/>
        <v>5530889.8600000003</v>
      </c>
    </row>
    <row r="17" spans="1:10" x14ac:dyDescent="0.25">
      <c r="A17" s="137">
        <v>4</v>
      </c>
      <c r="B17" s="139" t="s">
        <v>177</v>
      </c>
      <c r="C17" s="140" t="s">
        <v>182</v>
      </c>
      <c r="D17" s="140" t="s">
        <v>28</v>
      </c>
      <c r="E17" s="140" t="s">
        <v>179</v>
      </c>
      <c r="F17" s="141">
        <v>12</v>
      </c>
      <c r="G17" s="142">
        <v>24.69</v>
      </c>
      <c r="H17" s="143">
        <f t="shared" si="0"/>
        <v>296.28000000000003</v>
      </c>
      <c r="I17" s="144">
        <v>18667.78</v>
      </c>
      <c r="J17" s="144">
        <f t="shared" si="1"/>
        <v>5530889.8600000003</v>
      </c>
    </row>
    <row r="18" spans="1:10" x14ac:dyDescent="0.25">
      <c r="A18" s="138">
        <v>5</v>
      </c>
      <c r="B18" s="139" t="s">
        <v>183</v>
      </c>
      <c r="C18" s="140" t="s">
        <v>184</v>
      </c>
      <c r="D18" s="140" t="s">
        <v>28</v>
      </c>
      <c r="E18" s="140" t="s">
        <v>179</v>
      </c>
      <c r="F18" s="141">
        <v>12</v>
      </c>
      <c r="G18" s="142">
        <v>43.55</v>
      </c>
      <c r="H18" s="149">
        <f t="shared" si="0"/>
        <v>522.59999999999991</v>
      </c>
      <c r="I18" s="144">
        <v>18667.78</v>
      </c>
      <c r="J18" s="144">
        <f t="shared" si="1"/>
        <v>9755781.8300000001</v>
      </c>
    </row>
    <row r="19" spans="1:10" x14ac:dyDescent="0.25">
      <c r="A19" s="137">
        <v>6</v>
      </c>
      <c r="B19" s="139" t="s">
        <v>177</v>
      </c>
      <c r="C19" s="140" t="s">
        <v>185</v>
      </c>
      <c r="D19" s="140" t="s">
        <v>28</v>
      </c>
      <c r="E19" s="140" t="s">
        <v>179</v>
      </c>
      <c r="F19" s="141">
        <v>24</v>
      </c>
      <c r="G19" s="142">
        <v>41.39</v>
      </c>
      <c r="H19" s="143">
        <f>(SUM(F19*G19))</f>
        <v>993.36</v>
      </c>
      <c r="I19" s="144">
        <v>18667.78</v>
      </c>
      <c r="J19" s="144">
        <f>ROUND(SUM(H19*I19),2)</f>
        <v>18543825.940000001</v>
      </c>
    </row>
    <row r="20" spans="1:10" x14ac:dyDescent="0.25">
      <c r="A20" s="138">
        <v>7</v>
      </c>
      <c r="B20" s="139" t="s">
        <v>177</v>
      </c>
      <c r="C20" s="140" t="s">
        <v>186</v>
      </c>
      <c r="D20" s="140" t="s">
        <v>28</v>
      </c>
      <c r="E20" s="140" t="s">
        <v>179</v>
      </c>
      <c r="F20" s="141">
        <v>24</v>
      </c>
      <c r="G20" s="142">
        <v>41.39</v>
      </c>
      <c r="H20" s="143">
        <f t="shared" si="0"/>
        <v>993.36</v>
      </c>
      <c r="I20" s="144">
        <v>18667.78</v>
      </c>
      <c r="J20" s="144">
        <f t="shared" si="1"/>
        <v>18543825.940000001</v>
      </c>
    </row>
    <row r="21" spans="1:10" x14ac:dyDescent="0.25">
      <c r="A21" s="137">
        <v>8</v>
      </c>
      <c r="B21" s="139" t="s">
        <v>177</v>
      </c>
      <c r="C21" s="140" t="s">
        <v>187</v>
      </c>
      <c r="D21" s="140" t="s">
        <v>28</v>
      </c>
      <c r="E21" s="140" t="s">
        <v>179</v>
      </c>
      <c r="F21" s="141">
        <v>24</v>
      </c>
      <c r="G21" s="142">
        <v>26.81</v>
      </c>
      <c r="H21" s="143">
        <f t="shared" si="0"/>
        <v>643.43999999999994</v>
      </c>
      <c r="I21" s="144">
        <v>18667.78</v>
      </c>
      <c r="J21" s="144">
        <f t="shared" si="1"/>
        <v>12011596.359999999</v>
      </c>
    </row>
    <row r="22" spans="1:10" x14ac:dyDescent="0.25">
      <c r="A22" s="138">
        <v>9</v>
      </c>
      <c r="B22" s="139" t="s">
        <v>177</v>
      </c>
      <c r="C22" s="140" t="s">
        <v>188</v>
      </c>
      <c r="D22" s="140" t="s">
        <v>28</v>
      </c>
      <c r="E22" s="140" t="s">
        <v>179</v>
      </c>
      <c r="F22" s="141">
        <v>12</v>
      </c>
      <c r="G22" s="142">
        <v>26.81</v>
      </c>
      <c r="H22" s="143">
        <f t="shared" si="0"/>
        <v>321.71999999999997</v>
      </c>
      <c r="I22" s="144">
        <v>18667.78</v>
      </c>
      <c r="J22" s="144">
        <f t="shared" si="1"/>
        <v>6005798.1799999997</v>
      </c>
    </row>
    <row r="23" spans="1:10" x14ac:dyDescent="0.25">
      <c r="A23" s="137">
        <v>10</v>
      </c>
      <c r="B23" s="139" t="s">
        <v>177</v>
      </c>
      <c r="C23" s="140" t="s">
        <v>189</v>
      </c>
      <c r="D23" s="140" t="s">
        <v>28</v>
      </c>
      <c r="E23" s="140" t="s">
        <v>179</v>
      </c>
      <c r="F23" s="141">
        <v>36</v>
      </c>
      <c r="G23" s="142">
        <v>59.13</v>
      </c>
      <c r="H23" s="143">
        <f t="shared" si="0"/>
        <v>2128.6800000000003</v>
      </c>
      <c r="I23" s="144">
        <v>18667.78</v>
      </c>
      <c r="J23" s="144">
        <f t="shared" si="1"/>
        <v>39737729.93</v>
      </c>
    </row>
    <row r="24" spans="1:10" x14ac:dyDescent="0.25">
      <c r="A24" s="138">
        <v>11</v>
      </c>
      <c r="B24" s="139" t="s">
        <v>177</v>
      </c>
      <c r="C24" s="140" t="s">
        <v>190</v>
      </c>
      <c r="D24" s="140" t="s">
        <v>28</v>
      </c>
      <c r="E24" s="140" t="s">
        <v>179</v>
      </c>
      <c r="F24" s="141">
        <v>12</v>
      </c>
      <c r="G24" s="142">
        <v>70.17</v>
      </c>
      <c r="H24" s="143">
        <f t="shared" si="0"/>
        <v>842.04</v>
      </c>
      <c r="I24" s="144">
        <v>18667.78</v>
      </c>
      <c r="J24" s="144">
        <f t="shared" si="1"/>
        <v>15719017.470000001</v>
      </c>
    </row>
    <row r="25" spans="1:10" x14ac:dyDescent="0.25">
      <c r="A25" s="137">
        <v>12</v>
      </c>
      <c r="B25" s="139" t="s">
        <v>177</v>
      </c>
      <c r="C25" s="140" t="s">
        <v>191</v>
      </c>
      <c r="D25" s="140" t="s">
        <v>28</v>
      </c>
      <c r="E25" s="140" t="s">
        <v>179</v>
      </c>
      <c r="F25" s="141">
        <v>20</v>
      </c>
      <c r="G25" s="142">
        <v>64.05</v>
      </c>
      <c r="H25" s="143">
        <f t="shared" si="0"/>
        <v>1281</v>
      </c>
      <c r="I25" s="144">
        <v>18667.78</v>
      </c>
      <c r="J25" s="144">
        <f t="shared" si="1"/>
        <v>23913426.18</v>
      </c>
    </row>
    <row r="26" spans="1:10" x14ac:dyDescent="0.25">
      <c r="A26" s="138">
        <v>13</v>
      </c>
      <c r="B26" s="139" t="s">
        <v>177</v>
      </c>
      <c r="C26" s="140" t="s">
        <v>192</v>
      </c>
      <c r="D26" s="140" t="s">
        <v>28</v>
      </c>
      <c r="E26" s="140" t="s">
        <v>179</v>
      </c>
      <c r="F26" s="141">
        <v>20</v>
      </c>
      <c r="G26" s="142">
        <v>36.729999999999997</v>
      </c>
      <c r="H26" s="143">
        <f t="shared" si="0"/>
        <v>734.59999999999991</v>
      </c>
      <c r="I26" s="144">
        <v>18667.78</v>
      </c>
      <c r="J26" s="144">
        <f t="shared" si="1"/>
        <v>13713351.189999999</v>
      </c>
    </row>
    <row r="27" spans="1:10" x14ac:dyDescent="0.25">
      <c r="A27" s="137">
        <v>14</v>
      </c>
      <c r="B27" s="139" t="s">
        <v>177</v>
      </c>
      <c r="C27" s="140" t="s">
        <v>193</v>
      </c>
      <c r="D27" s="140" t="s">
        <v>28</v>
      </c>
      <c r="E27" s="140" t="s">
        <v>179</v>
      </c>
      <c r="F27" s="141">
        <v>12</v>
      </c>
      <c r="G27" s="142">
        <v>33.96</v>
      </c>
      <c r="H27" s="143">
        <f t="shared" si="0"/>
        <v>407.52</v>
      </c>
      <c r="I27" s="144">
        <v>18667.78</v>
      </c>
      <c r="J27" s="144">
        <f t="shared" si="1"/>
        <v>7607493.71</v>
      </c>
    </row>
    <row r="28" spans="1:10" x14ac:dyDescent="0.25">
      <c r="A28" s="138">
        <v>15</v>
      </c>
      <c r="B28" s="139" t="s">
        <v>177</v>
      </c>
      <c r="C28" s="140" t="s">
        <v>188</v>
      </c>
      <c r="D28" s="140" t="s">
        <v>28</v>
      </c>
      <c r="E28" s="140" t="s">
        <v>179</v>
      </c>
      <c r="F28" s="141">
        <v>12</v>
      </c>
      <c r="G28" s="142">
        <v>24.69</v>
      </c>
      <c r="H28" s="143">
        <f t="shared" si="0"/>
        <v>296.28000000000003</v>
      </c>
      <c r="I28" s="144">
        <v>18667.78</v>
      </c>
      <c r="J28" s="144">
        <f t="shared" si="1"/>
        <v>5530889.8600000003</v>
      </c>
    </row>
    <row r="29" spans="1:10" x14ac:dyDescent="0.25">
      <c r="A29" s="137">
        <v>16</v>
      </c>
      <c r="B29" s="139" t="s">
        <v>194</v>
      </c>
      <c r="C29" s="140" t="s">
        <v>195</v>
      </c>
      <c r="D29" s="140" t="s">
        <v>28</v>
      </c>
      <c r="E29" s="140" t="s">
        <v>179</v>
      </c>
      <c r="F29" s="141">
        <v>12</v>
      </c>
      <c r="G29" s="177">
        <v>24</v>
      </c>
      <c r="H29" s="149">
        <f t="shared" si="0"/>
        <v>288</v>
      </c>
      <c r="I29" s="144">
        <v>18667.78</v>
      </c>
      <c r="J29" s="144">
        <f t="shared" si="1"/>
        <v>5376320.6399999997</v>
      </c>
    </row>
    <row r="30" spans="1:10" x14ac:dyDescent="0.25">
      <c r="A30" s="138">
        <v>17</v>
      </c>
      <c r="B30" s="139" t="s">
        <v>194</v>
      </c>
      <c r="C30" s="140" t="s">
        <v>196</v>
      </c>
      <c r="D30" s="140" t="s">
        <v>28</v>
      </c>
      <c r="E30" s="140" t="s">
        <v>179</v>
      </c>
      <c r="F30" s="141">
        <v>24</v>
      </c>
      <c r="G30" s="177">
        <v>24</v>
      </c>
      <c r="H30" s="149">
        <f t="shared" si="0"/>
        <v>576</v>
      </c>
      <c r="I30" s="144">
        <v>18667.78</v>
      </c>
      <c r="J30" s="144">
        <f t="shared" si="1"/>
        <v>10752641.279999999</v>
      </c>
    </row>
    <row r="31" spans="1:10" x14ac:dyDescent="0.25">
      <c r="A31" s="137">
        <v>18</v>
      </c>
      <c r="B31" s="139" t="s">
        <v>177</v>
      </c>
      <c r="C31" s="140" t="s">
        <v>182</v>
      </c>
      <c r="D31" s="140" t="s">
        <v>28</v>
      </c>
      <c r="E31" s="140" t="s">
        <v>179</v>
      </c>
      <c r="F31" s="141">
        <v>12</v>
      </c>
      <c r="G31" s="142">
        <v>24.69</v>
      </c>
      <c r="H31" s="143">
        <f>(SUM(F31*G31))</f>
        <v>296.28000000000003</v>
      </c>
      <c r="I31" s="144">
        <v>18667.78</v>
      </c>
      <c r="J31" s="144">
        <f t="shared" si="1"/>
        <v>5530889.8600000003</v>
      </c>
    </row>
    <row r="32" spans="1:10" x14ac:dyDescent="0.25">
      <c r="A32" s="138">
        <v>19</v>
      </c>
      <c r="B32" s="139" t="s">
        <v>177</v>
      </c>
      <c r="C32" s="140" t="s">
        <v>181</v>
      </c>
      <c r="D32" s="140" t="s">
        <v>28</v>
      </c>
      <c r="E32" s="140" t="s">
        <v>179</v>
      </c>
      <c r="F32" s="141">
        <v>12</v>
      </c>
      <c r="G32" s="142">
        <v>24.69</v>
      </c>
      <c r="H32" s="143">
        <f>(SUM(F32*G32))</f>
        <v>296.28000000000003</v>
      </c>
      <c r="I32" s="144">
        <v>18667.78</v>
      </c>
      <c r="J32" s="144">
        <f t="shared" si="1"/>
        <v>5530889.8600000003</v>
      </c>
    </row>
    <row r="33" spans="1:10" x14ac:dyDescent="0.25">
      <c r="A33" s="137">
        <v>20</v>
      </c>
      <c r="B33" s="139" t="s">
        <v>177</v>
      </c>
      <c r="C33" s="140" t="s">
        <v>197</v>
      </c>
      <c r="D33" s="140" t="s">
        <v>28</v>
      </c>
      <c r="E33" s="140" t="s">
        <v>179</v>
      </c>
      <c r="F33" s="146">
        <v>20</v>
      </c>
      <c r="G33" s="142">
        <v>50.67</v>
      </c>
      <c r="H33" s="143">
        <f>(SUM(F33*G33))</f>
        <v>1013.4000000000001</v>
      </c>
      <c r="I33" s="144">
        <v>18667.78</v>
      </c>
      <c r="J33" s="144">
        <f t="shared" si="1"/>
        <v>18917928.25</v>
      </c>
    </row>
    <row r="34" spans="1:10" x14ac:dyDescent="0.25">
      <c r="A34" s="138">
        <v>21</v>
      </c>
      <c r="B34" s="139" t="s">
        <v>177</v>
      </c>
      <c r="C34" s="140" t="s">
        <v>198</v>
      </c>
      <c r="D34" s="140" t="s">
        <v>28</v>
      </c>
      <c r="E34" s="140" t="s">
        <v>179</v>
      </c>
      <c r="F34" s="146">
        <v>20</v>
      </c>
      <c r="G34" s="142">
        <v>50.67</v>
      </c>
      <c r="H34" s="143">
        <f>(SUM(F34*G34))</f>
        <v>1013.4000000000001</v>
      </c>
      <c r="I34" s="144">
        <v>18667.78</v>
      </c>
      <c r="J34" s="144">
        <f t="shared" si="1"/>
        <v>18917928.25</v>
      </c>
    </row>
    <row r="35" spans="1:10" x14ac:dyDescent="0.25">
      <c r="A35" s="137"/>
      <c r="B35" s="147"/>
      <c r="C35" s="343" t="s">
        <v>7</v>
      </c>
      <c r="D35" s="343"/>
      <c r="E35" s="343"/>
      <c r="F35" s="138">
        <f>SUM(F14:F34)</f>
        <v>359</v>
      </c>
      <c r="G35" s="337">
        <f>SUM(H14:H34)</f>
        <v>14063.390000000003</v>
      </c>
      <c r="H35" s="338"/>
      <c r="I35" s="148"/>
      <c r="J35" s="144">
        <f>SUM(J14:J34)</f>
        <v>262532270.58000004</v>
      </c>
    </row>
    <row r="36" spans="1:10" x14ac:dyDescent="0.25">
      <c r="A36" s="140"/>
      <c r="B36" s="139"/>
      <c r="C36" s="330" t="s">
        <v>6</v>
      </c>
      <c r="D36" s="330"/>
      <c r="E36" s="330"/>
      <c r="F36" s="138"/>
      <c r="G36" s="140"/>
      <c r="H36" s="149"/>
      <c r="I36" s="140"/>
      <c r="J36" s="144">
        <f>SUM(J35)</f>
        <v>262532270.58000004</v>
      </c>
    </row>
    <row r="37" spans="1:10" x14ac:dyDescent="0.25">
      <c r="A37" s="140"/>
      <c r="B37" s="139"/>
      <c r="C37" s="339" t="s">
        <v>243</v>
      </c>
      <c r="D37" s="339"/>
      <c r="E37" s="339"/>
      <c r="F37" s="339"/>
      <c r="G37" s="339"/>
      <c r="H37" s="150"/>
      <c r="I37" s="150"/>
      <c r="J37" s="151">
        <f>ROUND(SUM(J36*0.295),2)</f>
        <v>77447019.819999993</v>
      </c>
    </row>
    <row r="38" spans="1:10" x14ac:dyDescent="0.25">
      <c r="A38" s="140"/>
      <c r="B38" s="139"/>
      <c r="C38" s="334" t="s">
        <v>199</v>
      </c>
      <c r="D38" s="334"/>
      <c r="E38" s="334"/>
      <c r="F38" s="334"/>
      <c r="G38" s="334"/>
      <c r="H38" s="334"/>
      <c r="I38" s="140"/>
      <c r="J38" s="144">
        <f>J36+J37</f>
        <v>339979290.40000004</v>
      </c>
    </row>
    <row r="39" spans="1:10" x14ac:dyDescent="0.25">
      <c r="A39" s="140"/>
      <c r="B39" s="139"/>
      <c r="C39" s="335" t="s">
        <v>244</v>
      </c>
      <c r="D39" s="335"/>
      <c r="E39" s="335"/>
      <c r="F39" s="150"/>
      <c r="G39" s="150"/>
      <c r="H39" s="150"/>
      <c r="I39" s="150"/>
      <c r="J39" s="151">
        <f>ROUND(SUM(J38*0.22),2)</f>
        <v>74795443.890000001</v>
      </c>
    </row>
    <row r="40" spans="1:10" x14ac:dyDescent="0.25">
      <c r="A40" s="140"/>
      <c r="B40" s="139"/>
      <c r="C40" s="329" t="s">
        <v>7</v>
      </c>
      <c r="D40" s="329"/>
      <c r="E40" s="329"/>
      <c r="F40" s="140"/>
      <c r="G40" s="140"/>
      <c r="H40" s="140"/>
      <c r="I40" s="140"/>
      <c r="J40" s="152">
        <f>J38+J39</f>
        <v>414774734.29000002</v>
      </c>
    </row>
    <row r="41" spans="1:10" x14ac:dyDescent="0.25">
      <c r="A41" s="140"/>
      <c r="B41" s="139"/>
      <c r="C41" s="329" t="s">
        <v>242</v>
      </c>
      <c r="D41" s="329"/>
      <c r="E41" s="329"/>
      <c r="F41" s="331" t="s">
        <v>173</v>
      </c>
      <c r="G41" s="331"/>
      <c r="H41" s="138" t="s">
        <v>4</v>
      </c>
      <c r="I41" s="138" t="s">
        <v>200</v>
      </c>
      <c r="J41" s="138" t="s">
        <v>91</v>
      </c>
    </row>
    <row r="42" spans="1:10" x14ac:dyDescent="0.25">
      <c r="A42" s="140"/>
      <c r="B42" s="139"/>
      <c r="C42" s="334" t="s">
        <v>201</v>
      </c>
      <c r="D42" s="334"/>
      <c r="E42" s="334"/>
      <c r="F42" s="331" t="s">
        <v>202</v>
      </c>
      <c r="G42" s="331"/>
      <c r="H42" s="138">
        <v>120</v>
      </c>
      <c r="I42" s="138">
        <v>274.67</v>
      </c>
      <c r="J42" s="144">
        <f>H42*I42</f>
        <v>32960.400000000001</v>
      </c>
    </row>
    <row r="43" spans="1:10" x14ac:dyDescent="0.25">
      <c r="A43" s="140"/>
      <c r="B43" s="139"/>
      <c r="C43" s="334" t="s">
        <v>203</v>
      </c>
      <c r="D43" s="334"/>
      <c r="E43" s="334"/>
      <c r="F43" s="331" t="s">
        <v>204</v>
      </c>
      <c r="G43" s="331"/>
      <c r="H43" s="138">
        <v>60</v>
      </c>
      <c r="I43" s="138">
        <v>56000</v>
      </c>
      <c r="J43" s="144">
        <f>H43*I43</f>
        <v>3360000</v>
      </c>
    </row>
    <row r="44" spans="1:10" x14ac:dyDescent="0.25">
      <c r="A44" s="140"/>
      <c r="B44" s="139"/>
      <c r="C44" s="334" t="s">
        <v>205</v>
      </c>
      <c r="D44" s="334"/>
      <c r="E44" s="334"/>
      <c r="F44" s="331" t="s">
        <v>204</v>
      </c>
      <c r="G44" s="331"/>
      <c r="H44" s="138">
        <v>480</v>
      </c>
      <c r="I44" s="138">
        <v>700</v>
      </c>
      <c r="J44" s="144">
        <f>H44*I44</f>
        <v>336000</v>
      </c>
    </row>
    <row r="45" spans="1:10" x14ac:dyDescent="0.25">
      <c r="A45" s="140"/>
      <c r="B45" s="139"/>
      <c r="C45" s="334" t="s">
        <v>206</v>
      </c>
      <c r="D45" s="334"/>
      <c r="E45" s="334"/>
      <c r="F45" s="331" t="s">
        <v>204</v>
      </c>
      <c r="G45" s="331"/>
      <c r="H45" s="138">
        <v>192</v>
      </c>
      <c r="I45" s="138">
        <v>42000</v>
      </c>
      <c r="J45" s="144">
        <f>H45*I45</f>
        <v>8064000</v>
      </c>
    </row>
    <row r="46" spans="1:10" x14ac:dyDescent="0.25">
      <c r="A46" s="140"/>
      <c r="B46" s="139"/>
      <c r="C46" s="334" t="s">
        <v>207</v>
      </c>
      <c r="D46" s="334"/>
      <c r="E46" s="334"/>
      <c r="F46" s="331" t="s">
        <v>204</v>
      </c>
      <c r="G46" s="331"/>
      <c r="H46" s="138">
        <v>12</v>
      </c>
      <c r="I46" s="138">
        <v>72000</v>
      </c>
      <c r="J46" s="144">
        <f t="shared" ref="J46:J72" si="2">H46*I46</f>
        <v>864000</v>
      </c>
    </row>
    <row r="47" spans="1:10" x14ac:dyDescent="0.25">
      <c r="A47" s="140"/>
      <c r="B47" s="139"/>
      <c r="C47" s="334" t="s">
        <v>208</v>
      </c>
      <c r="D47" s="334"/>
      <c r="E47" s="334"/>
      <c r="F47" s="331" t="s">
        <v>204</v>
      </c>
      <c r="G47" s="331"/>
      <c r="H47" s="138">
        <v>18</v>
      </c>
      <c r="I47" s="138">
        <v>72000</v>
      </c>
      <c r="J47" s="144">
        <f t="shared" si="2"/>
        <v>1296000</v>
      </c>
    </row>
    <row r="48" spans="1:10" x14ac:dyDescent="0.25">
      <c r="A48" s="140"/>
      <c r="B48" s="139"/>
      <c r="C48" s="334" t="s">
        <v>209</v>
      </c>
      <c r="D48" s="334"/>
      <c r="E48" s="334"/>
      <c r="F48" s="331" t="s">
        <v>210</v>
      </c>
      <c r="G48" s="331"/>
      <c r="H48" s="138">
        <v>3600</v>
      </c>
      <c r="I48" s="138">
        <v>278.25</v>
      </c>
      <c r="J48" s="144">
        <f t="shared" si="2"/>
        <v>1001700</v>
      </c>
    </row>
    <row r="49" spans="1:10" x14ac:dyDescent="0.25">
      <c r="A49" s="140"/>
      <c r="B49" s="153"/>
      <c r="C49" s="329" t="s">
        <v>211</v>
      </c>
      <c r="D49" s="329"/>
      <c r="E49" s="140" t="s">
        <v>212</v>
      </c>
      <c r="F49" s="331" t="s">
        <v>204</v>
      </c>
      <c r="G49" s="331"/>
      <c r="H49" s="138">
        <v>6</v>
      </c>
      <c r="I49" s="144">
        <v>89323.56</v>
      </c>
      <c r="J49" s="144">
        <f t="shared" si="2"/>
        <v>535941.36</v>
      </c>
    </row>
    <row r="50" spans="1:10" x14ac:dyDescent="0.25">
      <c r="A50" s="140"/>
      <c r="B50" s="153"/>
      <c r="C50" s="329" t="s">
        <v>213</v>
      </c>
      <c r="D50" s="329"/>
      <c r="E50" s="140" t="s">
        <v>214</v>
      </c>
      <c r="F50" s="331" t="s">
        <v>204</v>
      </c>
      <c r="G50" s="331"/>
      <c r="H50" s="144">
        <v>30.36</v>
      </c>
      <c r="I50" s="154">
        <v>102329.8</v>
      </c>
      <c r="J50" s="144">
        <f t="shared" si="2"/>
        <v>3106732.7280000001</v>
      </c>
    </row>
    <row r="51" spans="1:10" x14ac:dyDescent="0.25">
      <c r="A51" s="140"/>
      <c r="B51" s="153"/>
      <c r="C51" s="329" t="s">
        <v>213</v>
      </c>
      <c r="D51" s="329"/>
      <c r="E51" s="140" t="s">
        <v>215</v>
      </c>
      <c r="F51" s="331" t="s">
        <v>204</v>
      </c>
      <c r="G51" s="331"/>
      <c r="H51" s="144">
        <v>7.08</v>
      </c>
      <c r="I51" s="154">
        <v>58132.7</v>
      </c>
      <c r="J51" s="144">
        <f t="shared" si="2"/>
        <v>411579.516</v>
      </c>
    </row>
    <row r="52" spans="1:10" x14ac:dyDescent="0.25">
      <c r="A52" s="140"/>
      <c r="B52" s="153"/>
      <c r="C52" s="329" t="s">
        <v>213</v>
      </c>
      <c r="D52" s="329"/>
      <c r="E52" s="140" t="s">
        <v>216</v>
      </c>
      <c r="F52" s="331" t="s">
        <v>204</v>
      </c>
      <c r="G52" s="331"/>
      <c r="H52" s="138">
        <v>11.64</v>
      </c>
      <c r="I52" s="154">
        <v>56620.32</v>
      </c>
      <c r="J52" s="144">
        <f t="shared" si="2"/>
        <v>659060.52480000001</v>
      </c>
    </row>
    <row r="53" spans="1:10" x14ac:dyDescent="0.25">
      <c r="A53" s="140"/>
      <c r="B53" s="153"/>
      <c r="C53" s="329" t="s">
        <v>213</v>
      </c>
      <c r="D53" s="329"/>
      <c r="E53" s="140" t="s">
        <v>217</v>
      </c>
      <c r="F53" s="331" t="s">
        <v>204</v>
      </c>
      <c r="G53" s="331"/>
      <c r="H53" s="138">
        <v>85.44</v>
      </c>
      <c r="I53" s="154">
        <v>69568.460000000006</v>
      </c>
      <c r="J53" s="144">
        <f t="shared" si="2"/>
        <v>5943929.2224000003</v>
      </c>
    </row>
    <row r="54" spans="1:10" x14ac:dyDescent="0.25">
      <c r="A54" s="140"/>
      <c r="B54" s="153"/>
      <c r="C54" s="329" t="s">
        <v>213</v>
      </c>
      <c r="D54" s="329"/>
      <c r="E54" s="140" t="s">
        <v>217</v>
      </c>
      <c r="F54" s="331" t="s">
        <v>204</v>
      </c>
      <c r="G54" s="331"/>
      <c r="H54" s="144">
        <v>28.200000000000003</v>
      </c>
      <c r="I54" s="154">
        <v>69568.460000000006</v>
      </c>
      <c r="J54" s="144">
        <f t="shared" si="2"/>
        <v>1961830.5720000004</v>
      </c>
    </row>
    <row r="55" spans="1:10" x14ac:dyDescent="0.25">
      <c r="A55" s="140"/>
      <c r="B55" s="153"/>
      <c r="C55" s="329" t="s">
        <v>213</v>
      </c>
      <c r="D55" s="329"/>
      <c r="E55" s="140" t="s">
        <v>218</v>
      </c>
      <c r="F55" s="331" t="s">
        <v>204</v>
      </c>
      <c r="G55" s="331"/>
      <c r="H55" s="138">
        <v>19.200000000000003</v>
      </c>
      <c r="I55" s="154">
        <v>89323.56</v>
      </c>
      <c r="J55" s="144">
        <f t="shared" si="2"/>
        <v>1715012.3520000002</v>
      </c>
    </row>
    <row r="56" spans="1:10" ht="12.75" customHeight="1" x14ac:dyDescent="0.25">
      <c r="A56" s="140"/>
      <c r="B56" s="153"/>
      <c r="C56" s="329" t="s">
        <v>213</v>
      </c>
      <c r="D56" s="329"/>
      <c r="E56" s="140" t="s">
        <v>219</v>
      </c>
      <c r="F56" s="331" t="s">
        <v>204</v>
      </c>
      <c r="G56" s="331"/>
      <c r="H56" s="138">
        <v>10.68</v>
      </c>
      <c r="I56" s="154">
        <v>102329.8</v>
      </c>
      <c r="J56" s="144">
        <f t="shared" si="2"/>
        <v>1092882.264</v>
      </c>
    </row>
    <row r="57" spans="1:10" x14ac:dyDescent="0.25">
      <c r="A57" s="140"/>
      <c r="B57" s="153"/>
      <c r="C57" s="329" t="s">
        <v>213</v>
      </c>
      <c r="D57" s="329"/>
      <c r="E57" s="140" t="s">
        <v>219</v>
      </c>
      <c r="F57" s="331" t="s">
        <v>204</v>
      </c>
      <c r="G57" s="331"/>
      <c r="H57" s="138">
        <v>63</v>
      </c>
      <c r="I57" s="154">
        <v>102329.8</v>
      </c>
      <c r="J57" s="144">
        <f t="shared" si="2"/>
        <v>6446777.4000000004</v>
      </c>
    </row>
    <row r="58" spans="1:10" x14ac:dyDescent="0.25">
      <c r="A58" s="140"/>
      <c r="B58" s="153"/>
      <c r="C58" s="329" t="s">
        <v>213</v>
      </c>
      <c r="D58" s="329"/>
      <c r="E58" s="140" t="s">
        <v>220</v>
      </c>
      <c r="F58" s="331" t="s">
        <v>204</v>
      </c>
      <c r="G58" s="331"/>
      <c r="H58" s="138">
        <v>35.28</v>
      </c>
      <c r="I58" s="154">
        <v>79027.13</v>
      </c>
      <c r="J58" s="144">
        <f t="shared" si="2"/>
        <v>2788077.1464000004</v>
      </c>
    </row>
    <row r="59" spans="1:10" x14ac:dyDescent="0.25">
      <c r="A59" s="140"/>
      <c r="B59" s="153"/>
      <c r="C59" s="329" t="s">
        <v>213</v>
      </c>
      <c r="D59" s="329"/>
      <c r="E59" s="140" t="s">
        <v>221</v>
      </c>
      <c r="F59" s="331" t="s">
        <v>204</v>
      </c>
      <c r="G59" s="331"/>
      <c r="H59" s="138">
        <v>38.64</v>
      </c>
      <c r="I59" s="154">
        <v>89323.56</v>
      </c>
      <c r="J59" s="144">
        <f t="shared" si="2"/>
        <v>3451462.3583999998</v>
      </c>
    </row>
    <row r="60" spans="1:10" x14ac:dyDescent="0.25">
      <c r="A60" s="140"/>
      <c r="B60" s="153"/>
      <c r="C60" s="329" t="s">
        <v>213</v>
      </c>
      <c r="D60" s="329"/>
      <c r="E60" s="140" t="s">
        <v>221</v>
      </c>
      <c r="F60" s="331" t="s">
        <v>204</v>
      </c>
      <c r="G60" s="331"/>
      <c r="H60" s="138">
        <v>179.76</v>
      </c>
      <c r="I60" s="154">
        <v>89323.56</v>
      </c>
      <c r="J60" s="144">
        <f t="shared" si="2"/>
        <v>16056803.145599999</v>
      </c>
    </row>
    <row r="61" spans="1:10" x14ac:dyDescent="0.25">
      <c r="A61" s="140"/>
      <c r="B61" s="153"/>
      <c r="C61" s="329" t="s">
        <v>213</v>
      </c>
      <c r="D61" s="329"/>
      <c r="E61" s="140" t="s">
        <v>222</v>
      </c>
      <c r="F61" s="331" t="s">
        <v>204</v>
      </c>
      <c r="G61" s="331"/>
      <c r="H61" s="138">
        <v>235.92000000000002</v>
      </c>
      <c r="I61" s="154">
        <v>102329.8</v>
      </c>
      <c r="J61" s="144">
        <f>H61*I61</f>
        <v>24141646.416000001</v>
      </c>
    </row>
    <row r="62" spans="1:10" x14ac:dyDescent="0.25">
      <c r="A62" s="140"/>
      <c r="B62" s="153"/>
      <c r="C62" s="329" t="s">
        <v>213</v>
      </c>
      <c r="D62" s="329"/>
      <c r="E62" s="140" t="s">
        <v>223</v>
      </c>
      <c r="F62" s="331" t="s">
        <v>204</v>
      </c>
      <c r="G62" s="331"/>
      <c r="H62" s="138">
        <v>245.88</v>
      </c>
      <c r="I62" s="154">
        <v>102329.8</v>
      </c>
      <c r="J62" s="144">
        <f t="shared" si="2"/>
        <v>25160851.223999999</v>
      </c>
    </row>
    <row r="63" spans="1:10" x14ac:dyDescent="0.25">
      <c r="A63" s="140"/>
      <c r="B63" s="153"/>
      <c r="C63" s="329" t="s">
        <v>213</v>
      </c>
      <c r="D63" s="329"/>
      <c r="E63" s="140" t="s">
        <v>224</v>
      </c>
      <c r="F63" s="331" t="s">
        <v>204</v>
      </c>
      <c r="G63" s="331"/>
      <c r="H63" s="144">
        <v>93.6</v>
      </c>
      <c r="I63" s="154">
        <v>102329.8</v>
      </c>
      <c r="J63" s="144">
        <f t="shared" si="2"/>
        <v>9578069.2799999993</v>
      </c>
    </row>
    <row r="64" spans="1:10" x14ac:dyDescent="0.25">
      <c r="A64" s="140"/>
      <c r="B64" s="153"/>
      <c r="C64" s="329" t="s">
        <v>213</v>
      </c>
      <c r="D64" s="329"/>
      <c r="E64" s="140" t="s">
        <v>225</v>
      </c>
      <c r="F64" s="331" t="s">
        <v>204</v>
      </c>
      <c r="G64" s="331"/>
      <c r="H64" s="144">
        <v>59.04</v>
      </c>
      <c r="I64" s="154">
        <v>102329.8</v>
      </c>
      <c r="J64" s="144">
        <f t="shared" si="2"/>
        <v>6041551.392</v>
      </c>
    </row>
    <row r="65" spans="1:12" x14ac:dyDescent="0.25">
      <c r="A65" s="140"/>
      <c r="B65" s="153"/>
      <c r="C65" s="329" t="s">
        <v>213</v>
      </c>
      <c r="D65" s="329"/>
      <c r="E65" s="140" t="s">
        <v>226</v>
      </c>
      <c r="F65" s="331" t="s">
        <v>204</v>
      </c>
      <c r="G65" s="331"/>
      <c r="H65" s="144">
        <v>264.36</v>
      </c>
      <c r="I65" s="154">
        <v>102329.8</v>
      </c>
      <c r="J65" s="144">
        <f t="shared" si="2"/>
        <v>27051905.928000003</v>
      </c>
    </row>
    <row r="66" spans="1:12" x14ac:dyDescent="0.25">
      <c r="A66" s="140"/>
      <c r="B66" s="153"/>
      <c r="C66" s="329" t="s">
        <v>213</v>
      </c>
      <c r="D66" s="329"/>
      <c r="E66" s="140" t="s">
        <v>226</v>
      </c>
      <c r="F66" s="331" t="s">
        <v>204</v>
      </c>
      <c r="G66" s="331"/>
      <c r="H66" s="144">
        <v>30.839999999999996</v>
      </c>
      <c r="I66" s="154">
        <v>102329.8</v>
      </c>
      <c r="J66" s="144">
        <f t="shared" si="2"/>
        <v>3155851.0319999997</v>
      </c>
    </row>
    <row r="67" spans="1:12" x14ac:dyDescent="0.25">
      <c r="A67" s="140"/>
      <c r="B67" s="153"/>
      <c r="C67" s="329" t="s">
        <v>213</v>
      </c>
      <c r="D67" s="329"/>
      <c r="E67" s="140" t="s">
        <v>227</v>
      </c>
      <c r="F67" s="331" t="s">
        <v>204</v>
      </c>
      <c r="G67" s="331"/>
      <c r="H67" s="144">
        <v>631.20000000000005</v>
      </c>
      <c r="I67" s="154">
        <v>102329.8</v>
      </c>
      <c r="J67" s="144">
        <f t="shared" si="2"/>
        <v>64590569.760000005</v>
      </c>
    </row>
    <row r="68" spans="1:12" x14ac:dyDescent="0.25">
      <c r="A68" s="140"/>
      <c r="B68" s="153"/>
      <c r="C68" s="329" t="s">
        <v>213</v>
      </c>
      <c r="D68" s="329"/>
      <c r="E68" s="140" t="s">
        <v>228</v>
      </c>
      <c r="F68" s="331" t="s">
        <v>204</v>
      </c>
      <c r="G68" s="331"/>
      <c r="H68" s="144">
        <v>192.12</v>
      </c>
      <c r="I68" s="154">
        <v>102329.8</v>
      </c>
      <c r="J68" s="144">
        <f t="shared" si="2"/>
        <v>19659601.176000003</v>
      </c>
    </row>
    <row r="69" spans="1:12" x14ac:dyDescent="0.25">
      <c r="A69" s="140"/>
      <c r="B69" s="153"/>
      <c r="C69" s="329" t="s">
        <v>213</v>
      </c>
      <c r="D69" s="329"/>
      <c r="E69" s="140" t="s">
        <v>229</v>
      </c>
      <c r="F69" s="331" t="s">
        <v>204</v>
      </c>
      <c r="G69" s="331"/>
      <c r="H69" s="144">
        <v>301.20000000000005</v>
      </c>
      <c r="I69" s="154">
        <v>65529.81</v>
      </c>
      <c r="J69" s="144">
        <f t="shared" si="2"/>
        <v>19737578.772000004</v>
      </c>
    </row>
    <row r="70" spans="1:12" x14ac:dyDescent="0.25">
      <c r="A70" s="140"/>
      <c r="B70" s="153"/>
      <c r="C70" s="329" t="s">
        <v>213</v>
      </c>
      <c r="D70" s="329"/>
      <c r="E70" s="140" t="s">
        <v>229</v>
      </c>
      <c r="F70" s="331" t="s">
        <v>204</v>
      </c>
      <c r="G70" s="331"/>
      <c r="H70" s="144">
        <v>565.20000000000005</v>
      </c>
      <c r="I70" s="154">
        <v>65529.81</v>
      </c>
      <c r="J70" s="144">
        <f t="shared" si="2"/>
        <v>37037448.612000003</v>
      </c>
    </row>
    <row r="71" spans="1:12" x14ac:dyDescent="0.25">
      <c r="A71" s="140"/>
      <c r="B71" s="153"/>
      <c r="C71" s="329" t="s">
        <v>213</v>
      </c>
      <c r="D71" s="329"/>
      <c r="E71" s="140" t="s">
        <v>230</v>
      </c>
      <c r="F71" s="331" t="s">
        <v>204</v>
      </c>
      <c r="G71" s="331"/>
      <c r="H71" s="144">
        <v>70.56</v>
      </c>
      <c r="I71" s="154">
        <v>102329.8</v>
      </c>
      <c r="J71" s="144">
        <f t="shared" si="2"/>
        <v>7220390.6880000001</v>
      </c>
    </row>
    <row r="72" spans="1:12" x14ac:dyDescent="0.25">
      <c r="A72" s="140"/>
      <c r="B72" s="153"/>
      <c r="C72" s="329" t="s">
        <v>213</v>
      </c>
      <c r="D72" s="329"/>
      <c r="E72" s="140" t="s">
        <v>230</v>
      </c>
      <c r="F72" s="331" t="s">
        <v>204</v>
      </c>
      <c r="G72" s="331"/>
      <c r="H72" s="144">
        <v>140.64000000000001</v>
      </c>
      <c r="I72" s="154">
        <v>102329.8</v>
      </c>
      <c r="J72" s="144">
        <f t="shared" si="2"/>
        <v>14391663.072000002</v>
      </c>
    </row>
    <row r="73" spans="1:12" x14ac:dyDescent="0.25">
      <c r="A73" s="140"/>
      <c r="B73" s="139"/>
      <c r="C73" s="329" t="s">
        <v>241</v>
      </c>
      <c r="D73" s="329"/>
      <c r="E73" s="329"/>
      <c r="F73" s="332" t="s">
        <v>236</v>
      </c>
      <c r="G73" s="333"/>
      <c r="H73" s="143">
        <f>SUM(H49:H72)</f>
        <v>3345.8399999999992</v>
      </c>
      <c r="I73" s="140" t="s">
        <v>24</v>
      </c>
      <c r="J73" s="155">
        <f>SUM(J42:J72)</f>
        <v>316891876.34160006</v>
      </c>
      <c r="L73" s="176"/>
    </row>
    <row r="74" spans="1:12" x14ac:dyDescent="0.25">
      <c r="A74" s="140"/>
      <c r="B74" s="139"/>
      <c r="C74" s="329" t="s">
        <v>231</v>
      </c>
      <c r="D74" s="329"/>
      <c r="E74" s="329"/>
      <c r="F74" s="330"/>
      <c r="G74" s="330"/>
      <c r="H74" s="140"/>
      <c r="I74" s="140"/>
      <c r="J74" s="155">
        <f>ROUND(SUM(J73+J40),2)</f>
        <v>731666610.63</v>
      </c>
    </row>
    <row r="75" spans="1:12" x14ac:dyDescent="0.25">
      <c r="A75" s="140"/>
      <c r="B75" s="139"/>
      <c r="C75" s="329" t="s">
        <v>8</v>
      </c>
      <c r="D75" s="329"/>
      <c r="E75" s="329"/>
      <c r="F75" s="330"/>
      <c r="G75" s="330"/>
      <c r="H75" s="140"/>
      <c r="I75" s="140"/>
      <c r="J75" s="155">
        <f>ROUND(SUM(J74*0.15),2)</f>
        <v>109749991.59</v>
      </c>
      <c r="L75" s="133">
        <f>J74*0.15</f>
        <v>109749991.59449999</v>
      </c>
    </row>
    <row r="76" spans="1:12" x14ac:dyDescent="0.25">
      <c r="A76" s="140"/>
      <c r="B76" s="140"/>
      <c r="C76" s="329" t="s">
        <v>9</v>
      </c>
      <c r="D76" s="329"/>
      <c r="E76" s="329"/>
      <c r="F76" s="330"/>
      <c r="G76" s="330"/>
      <c r="H76" s="140"/>
      <c r="I76" s="140"/>
      <c r="J76" s="155">
        <f>ROUND(SUM(J74+J75),2)</f>
        <v>841416602.22000003</v>
      </c>
    </row>
    <row r="77" spans="1:12" x14ac:dyDescent="0.25">
      <c r="A77" s="156"/>
      <c r="B77" s="157"/>
      <c r="C77" s="328"/>
      <c r="D77" s="328"/>
      <c r="E77" s="328"/>
      <c r="F77" s="328"/>
      <c r="G77" s="328"/>
      <c r="H77" s="328"/>
      <c r="I77" s="328"/>
      <c r="J77" s="328"/>
    </row>
    <row r="78" spans="1:12" x14ac:dyDescent="0.25">
      <c r="A78" s="156"/>
      <c r="B78" s="156"/>
      <c r="C78" s="158"/>
      <c r="D78" s="158"/>
      <c r="E78" s="158"/>
      <c r="F78" s="158"/>
      <c r="G78" s="158"/>
      <c r="H78" s="158"/>
      <c r="I78" s="158"/>
      <c r="J78" s="158"/>
    </row>
    <row r="79" spans="1:12" x14ac:dyDescent="0.25">
      <c r="A79" s="159"/>
      <c r="B79" s="160"/>
      <c r="C79" s="158"/>
      <c r="D79" s="158"/>
      <c r="E79" s="158"/>
      <c r="F79" s="158"/>
      <c r="G79" s="158"/>
      <c r="H79" s="158"/>
      <c r="I79" s="158"/>
      <c r="J79" s="158"/>
    </row>
    <row r="80" spans="1:12" s="167" customFormat="1" ht="12" x14ac:dyDescent="0.25">
      <c r="A80" s="7"/>
      <c r="B80" s="185" t="s">
        <v>23</v>
      </c>
      <c r="C80" s="1" t="s">
        <v>245</v>
      </c>
      <c r="D80" s="1"/>
      <c r="E80" s="1" t="s">
        <v>234</v>
      </c>
      <c r="F80" s="172"/>
      <c r="G80" s="1" t="s">
        <v>235</v>
      </c>
      <c r="H80" s="10"/>
      <c r="I80" s="3"/>
      <c r="J80" s="169"/>
      <c r="K80" s="170"/>
    </row>
    <row r="81" spans="1:11" s="168" customFormat="1" ht="12" x14ac:dyDescent="0.25">
      <c r="A81" s="3"/>
      <c r="B81" s="1"/>
      <c r="C81" s="6"/>
      <c r="D81" s="4"/>
      <c r="E81" s="11"/>
      <c r="F81" s="2"/>
      <c r="G81" s="9"/>
      <c r="H81" s="9"/>
      <c r="I81" s="169"/>
      <c r="J81" s="171"/>
      <c r="K81" s="169"/>
    </row>
    <row r="82" spans="1:11" s="168" customFormat="1" ht="0.75" customHeight="1" x14ac:dyDescent="0.25">
      <c r="A82" s="3"/>
      <c r="B82" s="1"/>
      <c r="C82" s="6"/>
      <c r="D82" s="4"/>
      <c r="E82" s="11"/>
      <c r="F82" s="2"/>
      <c r="G82" s="9"/>
      <c r="H82" s="9"/>
      <c r="I82" s="169"/>
      <c r="J82" s="171"/>
      <c r="K82" s="169"/>
    </row>
    <row r="83" spans="1:11" s="168" customFormat="1" ht="12" x14ac:dyDescent="0.25">
      <c r="C83" s="1" t="s">
        <v>246</v>
      </c>
      <c r="D83" s="1"/>
      <c r="E83" s="1" t="s">
        <v>232</v>
      </c>
      <c r="F83" s="5"/>
      <c r="G83" s="1" t="s">
        <v>233</v>
      </c>
      <c r="H83" s="1"/>
    </row>
    <row r="84" spans="1:11" s="168" customFormat="1" ht="9.75" customHeight="1" x14ac:dyDescent="0.25">
      <c r="C84" s="1"/>
      <c r="D84" s="1"/>
      <c r="E84" s="8"/>
      <c r="F84" s="172"/>
      <c r="G84" s="8"/>
      <c r="H84" s="173"/>
    </row>
    <row r="85" spans="1:11" s="168" customFormat="1" ht="12" hidden="1" x14ac:dyDescent="0.25">
      <c r="C85" s="1"/>
      <c r="D85" s="1"/>
      <c r="E85" s="8"/>
      <c r="F85" s="172"/>
      <c r="G85" s="8"/>
      <c r="H85" s="173"/>
    </row>
    <row r="86" spans="1:11" s="168" customFormat="1" ht="12" x14ac:dyDescent="0.25">
      <c r="C86" s="1" t="s">
        <v>249</v>
      </c>
      <c r="D86" s="1"/>
      <c r="E86" s="1" t="s">
        <v>234</v>
      </c>
      <c r="F86" s="172"/>
      <c r="G86" s="1" t="s">
        <v>92</v>
      </c>
      <c r="H86" s="1"/>
      <c r="I86" s="169"/>
      <c r="J86" s="171"/>
      <c r="K86" s="169"/>
    </row>
    <row r="87" spans="1:11" s="168" customFormat="1" ht="12" x14ac:dyDescent="0.25">
      <c r="C87" s="1"/>
      <c r="D87" s="1"/>
      <c r="E87" s="1"/>
      <c r="F87" s="172"/>
      <c r="G87" s="1"/>
      <c r="H87" s="1"/>
      <c r="I87" s="169"/>
      <c r="J87" s="171"/>
      <c r="K87" s="169"/>
    </row>
    <row r="88" spans="1:11" s="168" customFormat="1" ht="1.5" customHeight="1" x14ac:dyDescent="0.25">
      <c r="C88" s="1"/>
      <c r="D88" s="1"/>
      <c r="E88" s="1"/>
      <c r="F88" s="172"/>
      <c r="G88" s="1"/>
      <c r="H88" s="1"/>
      <c r="I88" s="169"/>
      <c r="J88" s="171"/>
      <c r="K88" s="169"/>
    </row>
    <row r="89" spans="1:11" s="168" customFormat="1" ht="12" hidden="1" x14ac:dyDescent="0.25">
      <c r="H89" s="1"/>
      <c r="I89" s="169"/>
      <c r="J89" s="171"/>
      <c r="K89" s="169"/>
    </row>
    <row r="90" spans="1:11" s="168" customFormat="1" ht="12" hidden="1" x14ac:dyDescent="0.25">
      <c r="C90" s="1"/>
      <c r="D90" s="1"/>
      <c r="E90" s="1"/>
      <c r="F90" s="172"/>
      <c r="G90" s="1"/>
      <c r="H90" s="1"/>
      <c r="I90" s="169"/>
      <c r="J90" s="171"/>
      <c r="K90" s="169"/>
    </row>
    <row r="91" spans="1:11" s="1" customFormat="1" ht="12" hidden="1" x14ac:dyDescent="0.25">
      <c r="A91" s="174"/>
      <c r="B91" s="174"/>
      <c r="C91" s="174"/>
      <c r="D91" s="175"/>
      <c r="E91" s="174"/>
      <c r="F91" s="174"/>
      <c r="G91" s="174"/>
      <c r="H91" s="174"/>
      <c r="I91" s="175"/>
      <c r="J91" s="175"/>
    </row>
    <row r="92" spans="1:11" s="168" customFormat="1" ht="12" x14ac:dyDescent="0.25">
      <c r="C92" s="1" t="s">
        <v>250</v>
      </c>
      <c r="D92" s="1"/>
      <c r="E92" s="1" t="s">
        <v>234</v>
      </c>
      <c r="F92" s="172"/>
      <c r="G92" s="1" t="s">
        <v>240</v>
      </c>
      <c r="H92" s="1"/>
      <c r="I92" s="169"/>
      <c r="J92" s="171"/>
      <c r="K92" s="169"/>
    </row>
    <row r="93" spans="1:11" s="161" customFormat="1" ht="13.5" x14ac:dyDescent="0.2">
      <c r="B93" s="165"/>
      <c r="C93" s="163"/>
      <c r="D93" s="164"/>
      <c r="E93" s="166"/>
      <c r="F93" s="164"/>
      <c r="H93" s="164"/>
      <c r="I93" s="164"/>
    </row>
    <row r="94" spans="1:11" s="161" customFormat="1" ht="13.5" x14ac:dyDescent="0.2">
      <c r="B94" s="165"/>
      <c r="C94" s="164"/>
      <c r="D94" s="164"/>
      <c r="E94" s="164"/>
      <c r="F94" s="164"/>
      <c r="H94" s="162"/>
      <c r="I94" s="163"/>
    </row>
    <row r="130" ht="12.75" customHeight="1" x14ac:dyDescent="0.25"/>
  </sheetData>
  <mergeCells count="92">
    <mergeCell ref="F1:K1"/>
    <mergeCell ref="F2:K2"/>
    <mergeCell ref="C61:D61"/>
    <mergeCell ref="C60:D60"/>
    <mergeCell ref="F60:G60"/>
    <mergeCell ref="F61:G61"/>
    <mergeCell ref="B10:J10"/>
    <mergeCell ref="B11:I11"/>
    <mergeCell ref="B13:C13"/>
    <mergeCell ref="C35:E35"/>
    <mergeCell ref="C40:E40"/>
    <mergeCell ref="B2:C2"/>
    <mergeCell ref="F3:K3"/>
    <mergeCell ref="B5:C5"/>
    <mergeCell ref="F5:K5"/>
    <mergeCell ref="B7:I7"/>
    <mergeCell ref="B8:J8"/>
    <mergeCell ref="B9:J9"/>
    <mergeCell ref="G35:H35"/>
    <mergeCell ref="C36:E36"/>
    <mergeCell ref="C37:G37"/>
    <mergeCell ref="C38:H38"/>
    <mergeCell ref="C39:E39"/>
    <mergeCell ref="C41:E41"/>
    <mergeCell ref="F41:G41"/>
    <mergeCell ref="C42:E42"/>
    <mergeCell ref="F42:G42"/>
    <mergeCell ref="C43:E43"/>
    <mergeCell ref="F43:G43"/>
    <mergeCell ref="C44:E44"/>
    <mergeCell ref="F44:G44"/>
    <mergeCell ref="C45:E45"/>
    <mergeCell ref="F45:G45"/>
    <mergeCell ref="C46:E46"/>
    <mergeCell ref="F46:G46"/>
    <mergeCell ref="C47:E47"/>
    <mergeCell ref="F47:G47"/>
    <mergeCell ref="C48:E48"/>
    <mergeCell ref="F48:G48"/>
    <mergeCell ref="C49:D49"/>
    <mergeCell ref="F49:G49"/>
    <mergeCell ref="C50:D50"/>
    <mergeCell ref="F50:G50"/>
    <mergeCell ref="C51:D51"/>
    <mergeCell ref="F51:G51"/>
    <mergeCell ref="C52:D52"/>
    <mergeCell ref="F52:G52"/>
    <mergeCell ref="C59:D59"/>
    <mergeCell ref="F59:G59"/>
    <mergeCell ref="C53:D53"/>
    <mergeCell ref="F53:G53"/>
    <mergeCell ref="C54:D54"/>
    <mergeCell ref="F54:G54"/>
    <mergeCell ref="C55:D55"/>
    <mergeCell ref="F55:G55"/>
    <mergeCell ref="C58:D58"/>
    <mergeCell ref="C56:D56"/>
    <mergeCell ref="F56:G56"/>
    <mergeCell ref="C57:D57"/>
    <mergeCell ref="F57:G57"/>
    <mergeCell ref="F58:G58"/>
    <mergeCell ref="C62:D62"/>
    <mergeCell ref="F62:G62"/>
    <mergeCell ref="C63:D63"/>
    <mergeCell ref="F63:G63"/>
    <mergeCell ref="C64:D64"/>
    <mergeCell ref="F64:G64"/>
    <mergeCell ref="C65:D65"/>
    <mergeCell ref="F65:G65"/>
    <mergeCell ref="C66:D66"/>
    <mergeCell ref="F66:G66"/>
    <mergeCell ref="C67:D67"/>
    <mergeCell ref="F67:G67"/>
    <mergeCell ref="C68:D68"/>
    <mergeCell ref="F68:G68"/>
    <mergeCell ref="C69:D69"/>
    <mergeCell ref="F69:G69"/>
    <mergeCell ref="C70:D70"/>
    <mergeCell ref="F70:G70"/>
    <mergeCell ref="C71:D71"/>
    <mergeCell ref="F71:G71"/>
    <mergeCell ref="C72:D72"/>
    <mergeCell ref="F72:G72"/>
    <mergeCell ref="C73:E73"/>
    <mergeCell ref="F73:G73"/>
    <mergeCell ref="C77:J77"/>
    <mergeCell ref="C74:E74"/>
    <mergeCell ref="F74:G74"/>
    <mergeCell ref="C75:E75"/>
    <mergeCell ref="F75:G75"/>
    <mergeCell ref="C76:E76"/>
    <mergeCell ref="F76:G76"/>
  </mergeCells>
  <pageMargins left="0.35433070866141736" right="0.27559055118110237" top="0.35433070866141736" bottom="0.35433070866141736" header="0.31496062992125984" footer="0.31496062992125984"/>
  <pageSetup paperSize="9" scale="67" orientation="portrait" r:id="rId1"/>
  <colBreaks count="1" manualBreakCount="1">
    <brk id="10" max="9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Т.р.Бл.№7</vt:lpstr>
      <vt:lpstr>Т.р.трансформ.Бл.№7</vt:lpstr>
      <vt:lpstr>Т.р.масл.вык. 110</vt:lpstr>
      <vt:lpstr>Кап.рем.эл.дв.0,4КВ</vt:lpstr>
      <vt:lpstr>Лист1</vt:lpstr>
      <vt:lpstr>Т.р.Бл.№7!Область_печати</vt:lpstr>
      <vt:lpstr>Т.р.трансформ.Бл.№7!Область_печати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2021-12-27T13:56:34Z</cp:lastPrinted>
  <dcterms:created xsi:type="dcterms:W3CDTF">2020-04-06T09:38:43Z</dcterms:created>
  <dcterms:modified xsi:type="dcterms:W3CDTF">2022-01-15T08:19:39Z</dcterms:modified>
</cp:coreProperties>
</file>