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27.xml" ContentType="application/vnd.openxmlformats-officedocument.spreadsheetml.externalLink+xml"/>
  <Override PartName="/xl/externalLinks/externalLink45.xml" ContentType="application/vnd.openxmlformats-officedocument.spreadsheetml.externalLink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34.xml" ContentType="application/vnd.openxmlformats-officedocument.spreadsheetml.externalLink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externalLinks/externalLink2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30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39.xml" ContentType="application/vnd.openxmlformats-officedocument.spreadsheetml.externalLink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46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2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53.xml" ContentType="application/vnd.openxmlformats-officedocument.spreadsheetml.externalLink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42.xml" ContentType="application/vnd.openxmlformats-officedocument.spreadsheetml.externalLink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36.xml" ContentType="application/vnd.openxmlformats-officedocument.spreadsheetml.externalLink+xml"/>
  <Default Extension="rels" ContentType="application/vnd.openxmlformats-package.relationships+xml"/>
  <Override PartName="/xl/worksheets/sheet5.xml" ContentType="application/vnd.openxmlformats-officedocument.spreadsheetml.worksheet+xml"/>
  <Override PartName="/xl/externalLinks/externalLink2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32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externalLinks/externalLink21.xml" ContentType="application/vnd.openxmlformats-officedocument.spreadsheetml.externalLink+xml"/>
  <Override PartName="/xl/externalLinks/externalLink50.xml" ContentType="application/vnd.openxmlformats-officedocument.spreadsheetml.externalLink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0.xml" ContentType="application/vnd.openxmlformats-officedocument.spreadsheetml.externalLink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48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37.xml" ContentType="application/vnd.openxmlformats-officedocument.spreadsheetml.externalLink+xml"/>
  <Override PartName="/xl/worksheets/sheet109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44.xml" ContentType="application/vnd.openxmlformats-officedocument.spreadsheetml.externalLink+xml"/>
  <Override PartName="/xl/worksheets/sheet2.xml" ContentType="application/vnd.openxmlformats-officedocument.spreadsheetml.worksheet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51.xml" ContentType="application/vnd.openxmlformats-officedocument.spreadsheetml.externalLink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4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9195" tabRatio="745" firstSheet="97" activeTab="109"/>
  </bookViews>
  <sheets>
    <sheet name="bv_abc4" sheetId="33" r:id="rId1"/>
    <sheet name="МАТЕР" sheetId="11" r:id="rId2"/>
    <sheet name="bv_abc4 (2)" sheetId="34" r:id="rId3"/>
    <sheet name="МАТЕР (2)" sheetId="35" r:id="rId4"/>
    <sheet name="bv_abc4 (3)" sheetId="36" r:id="rId5"/>
    <sheet name="МАТЕР (3)" sheetId="37" r:id="rId6"/>
    <sheet name="bv_abc4 (4)" sheetId="38" r:id="rId7"/>
    <sheet name="МАТЕР (4)" sheetId="39" r:id="rId8"/>
    <sheet name="bv_abc4 (5)" sheetId="40" r:id="rId9"/>
    <sheet name="МАТЕР (5)" sheetId="41" r:id="rId10"/>
    <sheet name="bv_abc4 (6)" sheetId="42" r:id="rId11"/>
    <sheet name="МАТЕР (6)" sheetId="43" r:id="rId12"/>
    <sheet name="bv_abc4 (7)" sheetId="44" r:id="rId13"/>
    <sheet name="МАТЕР (7)" sheetId="45" r:id="rId14"/>
    <sheet name="bv_abc4 (8)" sheetId="46" r:id="rId15"/>
    <sheet name="МАТЕР (8)" sheetId="47" r:id="rId16"/>
    <sheet name="bv_abc4 (9)" sheetId="48" r:id="rId17"/>
    <sheet name="МАТЕР (9)" sheetId="49" r:id="rId18"/>
    <sheet name="bv_abc4 (10)" sheetId="50" r:id="rId19"/>
    <sheet name="МАТЕР (10)" sheetId="51" r:id="rId20"/>
    <sheet name="bv_abc4 (11)" sheetId="52" r:id="rId21"/>
    <sheet name="МАТЕР (11)" sheetId="53" r:id="rId22"/>
    <sheet name="bv_abc4 (12)" sheetId="54" r:id="rId23"/>
    <sheet name="МАТЕР (12)" sheetId="55" r:id="rId24"/>
    <sheet name="bv_abc4 (13)" sheetId="56" r:id="rId25"/>
    <sheet name="МАТЕР (13)" sheetId="57" r:id="rId26"/>
    <sheet name="bv_abc4 (14)" sheetId="58" r:id="rId27"/>
    <sheet name="МАТЕР (14)" sheetId="59" r:id="rId28"/>
    <sheet name="bv_abc4 (15)" sheetId="60" r:id="rId29"/>
    <sheet name="МАТЕР (15)" sheetId="61" r:id="rId30"/>
    <sheet name="bv_abc4 (16)" sheetId="62" r:id="rId31"/>
    <sheet name="МАТЕР (16)" sheetId="64" r:id="rId32"/>
    <sheet name="bv_abc4 (18)" sheetId="66" r:id="rId33"/>
    <sheet name="МАТЕР (18)" sheetId="67" r:id="rId34"/>
    <sheet name="bv_abc4 (19)" sheetId="68" r:id="rId35"/>
    <sheet name="МАТЕР (19)" sheetId="69" r:id="rId36"/>
    <sheet name="bv_abc4 (20)" sheetId="70" r:id="rId37"/>
    <sheet name="МАТЕР (20)" sheetId="71" r:id="rId38"/>
    <sheet name="bv_abc4 (21)" sheetId="72" r:id="rId39"/>
    <sheet name="МАТЕР (21)" sheetId="73" r:id="rId40"/>
    <sheet name="bv_abc4 (22)" sheetId="74" r:id="rId41"/>
    <sheet name="МАТЕР (22)" sheetId="75" r:id="rId42"/>
    <sheet name="bv_abc4 (23)" sheetId="76" r:id="rId43"/>
    <sheet name="МАТЕР (23)" sheetId="77" r:id="rId44"/>
    <sheet name="bv_abc4 (24)" sheetId="78" r:id="rId45"/>
    <sheet name="МАТЕР (24)" sheetId="79" r:id="rId46"/>
    <sheet name="bv_abc4 (25)" sheetId="80" r:id="rId47"/>
    <sheet name="МАТЕР (25)" sheetId="81" r:id="rId48"/>
    <sheet name="bv_abc4 (26)" sheetId="82" r:id="rId49"/>
    <sheet name="МАТЕР (26)" sheetId="83" r:id="rId50"/>
    <sheet name="bv_abc4 (27)" sheetId="84" r:id="rId51"/>
    <sheet name="МАТЕР (27)" sheetId="85" r:id="rId52"/>
    <sheet name="bv_abc4 (28)" sheetId="86" r:id="rId53"/>
    <sheet name="МАТЕР (28)" sheetId="87" r:id="rId54"/>
    <sheet name="bv_abc4 (29)" sheetId="88" r:id="rId55"/>
    <sheet name="МАТЕР (29)" sheetId="89" r:id="rId56"/>
    <sheet name="bv_abc4 (30)" sheetId="90" r:id="rId57"/>
    <sheet name="МАТЕР (30)" sheetId="91" r:id="rId58"/>
    <sheet name="bv_abc4 (31)" sheetId="92" r:id="rId59"/>
    <sheet name="МАТЕР (31)" sheetId="93" r:id="rId60"/>
    <sheet name="bv_abc4 (32)" sheetId="94" r:id="rId61"/>
    <sheet name="МАТЕР (32)" sheetId="95" r:id="rId62"/>
    <sheet name="bv_abc4 (33)" sheetId="96" r:id="rId63"/>
    <sheet name="МАТЕР (33)" sheetId="97" r:id="rId64"/>
    <sheet name="bv_abc4 (34)" sheetId="98" r:id="rId65"/>
    <sheet name="МАТЕР (34)" sheetId="99" r:id="rId66"/>
    <sheet name="bv_abc4 (35)" sheetId="100" r:id="rId67"/>
    <sheet name="МАТЕР (35)" sheetId="101" r:id="rId68"/>
    <sheet name="bv_abc4 (36)" sheetId="102" r:id="rId69"/>
    <sheet name="МАТЕР (36)" sheetId="103" r:id="rId70"/>
    <sheet name="bv_abc4 (37)" sheetId="104" r:id="rId71"/>
    <sheet name="МАТЕР (37)" sheetId="105" r:id="rId72"/>
    <sheet name="bv_abc4 (38)" sheetId="106" r:id="rId73"/>
    <sheet name="МАТЕР (38)" sheetId="107" r:id="rId74"/>
    <sheet name="bv_abc4 (39)" sheetId="108" r:id="rId75"/>
    <sheet name="МАТЕР (39)" sheetId="109" r:id="rId76"/>
    <sheet name="bv_abc4 (40)" sheetId="110" r:id="rId77"/>
    <sheet name="МАТЕР (40)" sheetId="111" r:id="rId78"/>
    <sheet name="bv_abc4 (41)" sheetId="112" r:id="rId79"/>
    <sheet name="МАТЕР (41)" sheetId="113" r:id="rId80"/>
    <sheet name="bv_abc4 (42)" sheetId="114" r:id="rId81"/>
    <sheet name="МАТЕР (42)" sheetId="115" r:id="rId82"/>
    <sheet name="bv_abc4 (43)" sheetId="116" r:id="rId83"/>
    <sheet name="МАТЕР (43)" sheetId="117" r:id="rId84"/>
    <sheet name="bv_abc4 (44)" sheetId="118" r:id="rId85"/>
    <sheet name="МАТЕР (44)" sheetId="119" r:id="rId86"/>
    <sheet name="bv_abc4 (45)" sheetId="120" r:id="rId87"/>
    <sheet name="МАТЕР (45)" sheetId="121" r:id="rId88"/>
    <sheet name="bv_abc4 (17)" sheetId="122" r:id="rId89"/>
    <sheet name="МАТЕР (17)" sheetId="123" r:id="rId90"/>
    <sheet name="bv_abc4 (46)" sheetId="124" r:id="rId91"/>
    <sheet name="МАТЕР (46)" sheetId="125" r:id="rId92"/>
    <sheet name="bv_abc4 (47)" sheetId="126" r:id="rId93"/>
    <sheet name="МАТЕР (47)" sheetId="127" r:id="rId94"/>
    <sheet name="bv_abc4 (48)" sheetId="128" r:id="rId95"/>
    <sheet name="МАТЕР (48)" sheetId="129" r:id="rId96"/>
    <sheet name="bv_abc4 (49)" sheetId="130" r:id="rId97"/>
    <sheet name="МАТЕР (49)" sheetId="131" r:id="rId98"/>
    <sheet name="bv_abc4 (50)" sheetId="132" r:id="rId99"/>
    <sheet name="МАТЕР (50)" sheetId="133" r:id="rId100"/>
    <sheet name="bv_abc4 (51)" sheetId="134" r:id="rId101"/>
    <sheet name="МАТЕР (51)" sheetId="135" r:id="rId102"/>
    <sheet name="bv_abc4 (52)" sheetId="136" r:id="rId103"/>
    <sheet name="МАТЕР (52)" sheetId="137" r:id="rId104"/>
    <sheet name="bv_abc4 (53)" sheetId="138" r:id="rId105"/>
    <sheet name="МАТЕР (53)" sheetId="139" r:id="rId106"/>
    <sheet name="bv_abc4 (54)" sheetId="140" r:id="rId107"/>
    <sheet name="МАТЕР (54)" sheetId="141" r:id="rId108"/>
    <sheet name="bv_abc4 (55)" sheetId="142" r:id="rId109"/>
    <sheet name="МАТЕР (55)" sheetId="143" r:id="rId110"/>
    <sheet name="Лист1" sheetId="7" state="hidden" r:id="rId111"/>
    <sheet name="всп форма" sheetId="8" state="hidden" r:id="rId112"/>
  </sheets>
  <externalReferences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</externalReferences>
  <definedNames>
    <definedName name="_xlnm._FilterDatabase" localSheetId="1" hidden="1">МАТЕР!#REF!</definedName>
    <definedName name="_xlnm._FilterDatabase" localSheetId="19" hidden="1">'МАТЕР (10)'!#REF!</definedName>
    <definedName name="_xlnm._FilterDatabase" localSheetId="21" hidden="1">'МАТЕР (11)'!#REF!</definedName>
    <definedName name="_xlnm._FilterDatabase" localSheetId="23" hidden="1">'МАТЕР (12)'!#REF!</definedName>
    <definedName name="_xlnm._FilterDatabase" localSheetId="25" hidden="1">'МАТЕР (13)'!#REF!</definedName>
    <definedName name="_xlnm._FilterDatabase" localSheetId="27" hidden="1">'МАТЕР (14)'!#REF!</definedName>
    <definedName name="_xlnm._FilterDatabase" localSheetId="31" hidden="1">'МАТЕР (16)'!#REF!</definedName>
    <definedName name="_xlnm._FilterDatabase" localSheetId="89" hidden="1">'МАТЕР (17)'!#REF!</definedName>
    <definedName name="_xlnm._FilterDatabase" localSheetId="33" hidden="1">'МАТЕР (18)'!#REF!</definedName>
    <definedName name="_xlnm._FilterDatabase" localSheetId="35" hidden="1">'МАТЕР (19)'!#REF!</definedName>
    <definedName name="_xlnm._FilterDatabase" localSheetId="3" hidden="1">'МАТЕР (2)'!#REF!</definedName>
    <definedName name="_xlnm._FilterDatabase" localSheetId="37" hidden="1">'МАТЕР (20)'!#REF!</definedName>
    <definedName name="_xlnm._FilterDatabase" localSheetId="39" hidden="1">'МАТЕР (21)'!#REF!</definedName>
    <definedName name="_xlnm._FilterDatabase" localSheetId="41" hidden="1">'МАТЕР (22)'!#REF!</definedName>
    <definedName name="_xlnm._FilterDatabase" localSheetId="43" hidden="1">'МАТЕР (23)'!#REF!</definedName>
    <definedName name="_xlnm._FilterDatabase" localSheetId="45" hidden="1">'МАТЕР (24)'!#REF!</definedName>
    <definedName name="_xlnm._FilterDatabase" localSheetId="47" hidden="1">'МАТЕР (25)'!#REF!</definedName>
    <definedName name="_xlnm._FilterDatabase" localSheetId="49" hidden="1">'МАТЕР (26)'!#REF!</definedName>
    <definedName name="_xlnm._FilterDatabase" localSheetId="51" hidden="1">'МАТЕР (27)'!#REF!</definedName>
    <definedName name="_xlnm._FilterDatabase" localSheetId="53" hidden="1">'МАТЕР (28)'!#REF!</definedName>
    <definedName name="_xlnm._FilterDatabase" localSheetId="55" hidden="1">'МАТЕР (29)'!#REF!</definedName>
    <definedName name="_xlnm._FilterDatabase" localSheetId="5" hidden="1">'МАТЕР (3)'!#REF!</definedName>
    <definedName name="_xlnm._FilterDatabase" localSheetId="57" hidden="1">'МАТЕР (30)'!#REF!</definedName>
    <definedName name="_xlnm._FilterDatabase" localSheetId="59" hidden="1">'МАТЕР (31)'!#REF!</definedName>
    <definedName name="_xlnm._FilterDatabase" localSheetId="61" hidden="1">'МАТЕР (32)'!#REF!</definedName>
    <definedName name="_xlnm._FilterDatabase" localSheetId="63" hidden="1">'МАТЕР (33)'!#REF!</definedName>
    <definedName name="_xlnm._FilterDatabase" localSheetId="65" hidden="1">'МАТЕР (34)'!#REF!</definedName>
    <definedName name="_xlnm._FilterDatabase" localSheetId="67" hidden="1">'МАТЕР (35)'!#REF!</definedName>
    <definedName name="_xlnm._FilterDatabase" localSheetId="69" hidden="1">'МАТЕР (36)'!#REF!</definedName>
    <definedName name="_xlnm._FilterDatabase" localSheetId="71" hidden="1">'МАТЕР (37)'!#REF!</definedName>
    <definedName name="_xlnm._FilterDatabase" localSheetId="7" hidden="1">'МАТЕР (4)'!#REF!</definedName>
    <definedName name="_xlnm._FilterDatabase" localSheetId="77" hidden="1">'МАТЕР (40)'!#REF!</definedName>
    <definedName name="_xlnm._FilterDatabase" localSheetId="79" hidden="1">'МАТЕР (41)'!#REF!</definedName>
    <definedName name="_xlnm._FilterDatabase" localSheetId="81" hidden="1">'МАТЕР (42)'!#REF!</definedName>
    <definedName name="_xlnm._FilterDatabase" localSheetId="83" hidden="1">'МАТЕР (43)'!#REF!</definedName>
    <definedName name="_xlnm._FilterDatabase" localSheetId="85" hidden="1">'МАТЕР (44)'!#REF!</definedName>
    <definedName name="_xlnm._FilterDatabase" localSheetId="87" hidden="1">'МАТЕР (45)'!#REF!</definedName>
    <definedName name="_xlnm._FilterDatabase" localSheetId="91" hidden="1">'МАТЕР (46)'!#REF!</definedName>
    <definedName name="_xlnm._FilterDatabase" localSheetId="93" hidden="1">'МАТЕР (47)'!#REF!</definedName>
    <definedName name="_xlnm._FilterDatabase" localSheetId="95" hidden="1">'МАТЕР (48)'!#REF!</definedName>
    <definedName name="_xlnm._FilterDatabase" localSheetId="97" hidden="1">'МАТЕР (49)'!#REF!</definedName>
    <definedName name="_xlnm._FilterDatabase" localSheetId="9" hidden="1">'МАТЕР (5)'!#REF!</definedName>
    <definedName name="_xlnm._FilterDatabase" localSheetId="99" hidden="1">'МАТЕР (50)'!#REF!</definedName>
    <definedName name="_xlnm._FilterDatabase" localSheetId="101" hidden="1">'МАТЕР (51)'!#REF!</definedName>
    <definedName name="_xlnm._FilterDatabase" localSheetId="103" hidden="1">'МАТЕР (52)'!#REF!</definedName>
    <definedName name="_xlnm._FilterDatabase" localSheetId="105" hidden="1">'МАТЕР (53)'!#REF!</definedName>
    <definedName name="_xlnm._FilterDatabase" localSheetId="107" hidden="1">'МАТЕР (54)'!#REF!</definedName>
    <definedName name="_xlnm._FilterDatabase" localSheetId="109" hidden="1">'МАТЕР (55)'!#REF!</definedName>
    <definedName name="_xlnm._FilterDatabase" localSheetId="11" hidden="1">'МАТЕР (6)'!#REF!</definedName>
    <definedName name="_xlnm._FilterDatabase" localSheetId="13" hidden="1">'МАТЕР (7)'!#REF!</definedName>
    <definedName name="_xlnm._FilterDatabase" localSheetId="15" hidden="1">'МАТЕР (8)'!#REF!</definedName>
    <definedName name="_xlnm._FilterDatabase" localSheetId="17" hidden="1">'МАТЕР (9)'!#REF!</definedName>
    <definedName name="_xlnm.Print_Titles" localSheetId="0">bv_abc4!$14:$14</definedName>
    <definedName name="_xlnm.Print_Titles" localSheetId="18">'bv_abc4 (10)'!$14:$14</definedName>
    <definedName name="_xlnm.Print_Titles" localSheetId="20">'bv_abc4 (11)'!$14:$14</definedName>
    <definedName name="_xlnm.Print_Titles" localSheetId="22">'bv_abc4 (12)'!$14:$14</definedName>
    <definedName name="_xlnm.Print_Titles" localSheetId="24">'bv_abc4 (13)'!$14:$14</definedName>
    <definedName name="_xlnm.Print_Titles" localSheetId="26">'bv_abc4 (14)'!$14:$14</definedName>
    <definedName name="_xlnm.Print_Titles" localSheetId="28">'bv_abc4 (15)'!$14:$14</definedName>
    <definedName name="_xlnm.Print_Titles" localSheetId="30">'bv_abc4 (16)'!$A$14:$IV$14</definedName>
    <definedName name="_xlnm.Print_Titles" localSheetId="88">'bv_abc4 (17)'!$A$14:$IV$14</definedName>
    <definedName name="_xlnm.Print_Titles" localSheetId="32">'bv_abc4 (18)'!$A$14:$IV$14</definedName>
    <definedName name="_xlnm.Print_Titles" localSheetId="34">'bv_abc4 (19)'!$A$14:$IV$14</definedName>
    <definedName name="_xlnm.Print_Titles" localSheetId="2">'bv_abc4 (2)'!$14:$14</definedName>
    <definedName name="_xlnm.Print_Titles" localSheetId="36">'bv_abc4 (20)'!$A$14:$IV$14</definedName>
    <definedName name="_xlnm.Print_Titles" localSheetId="38">'bv_abc4 (21)'!$A$14:$IV$14</definedName>
    <definedName name="_xlnm.Print_Titles" localSheetId="40">'bv_abc4 (22)'!$A$14:$IV$14</definedName>
    <definedName name="_xlnm.Print_Titles" localSheetId="4">'bv_abc4 (3)'!$14:$14</definedName>
    <definedName name="_xlnm.Print_Titles" localSheetId="62">'bv_abc4 (33)'!$A$14:$IV$14</definedName>
    <definedName name="_xlnm.Print_Titles" localSheetId="64">'bv_abc4 (34)'!$A$14:$IV$14</definedName>
    <definedName name="_xlnm.Print_Titles" localSheetId="66">'bv_abc4 (35)'!$A$14:$IV$14</definedName>
    <definedName name="_xlnm.Print_Titles" localSheetId="68">'bv_abc4 (36)'!$A$14:$IV$14</definedName>
    <definedName name="_xlnm.Print_Titles" localSheetId="70">'bv_abc4 (37)'!$A$14:$IV$14</definedName>
    <definedName name="_xlnm.Print_Titles" localSheetId="72">'bv_abc4 (38)'!$14:$14</definedName>
    <definedName name="_xlnm.Print_Titles" localSheetId="74">'bv_abc4 (39)'!$A$14:$IV$14</definedName>
    <definedName name="_xlnm.Print_Titles" localSheetId="6">'bv_abc4 (4)'!$14:$14</definedName>
    <definedName name="_xlnm.Print_Titles" localSheetId="76">'bv_abc4 (40)'!$A$14:$IV$14</definedName>
    <definedName name="_xlnm.Print_Titles" localSheetId="78">'bv_abc4 (41)'!$A$14:$IV$14</definedName>
    <definedName name="_xlnm.Print_Titles" localSheetId="80">'bv_abc4 (42)'!$A$14:$IV$14</definedName>
    <definedName name="_xlnm.Print_Titles" localSheetId="82">'bv_abc4 (43)'!$A$14:$IV$14</definedName>
    <definedName name="_xlnm.Print_Titles" localSheetId="84">'bv_abc4 (44)'!$A$14:$IV$14</definedName>
    <definedName name="_xlnm.Print_Titles" localSheetId="86">'bv_abc4 (45)'!$A$14:$IV$14</definedName>
    <definedName name="_xlnm.Print_Titles" localSheetId="90">'bv_abc4 (46)'!$A$14:$IV$14</definedName>
    <definedName name="_xlnm.Print_Titles" localSheetId="92">'bv_abc4 (47)'!$A$14:$IV$14</definedName>
    <definedName name="_xlnm.Print_Titles" localSheetId="94">'bv_abc4 (48)'!$A$14:$IV$14</definedName>
    <definedName name="_xlnm.Print_Titles" localSheetId="96">'bv_abc4 (49)'!$A$14:$IV$14</definedName>
    <definedName name="_xlnm.Print_Titles" localSheetId="8">'bv_abc4 (5)'!$14:$14</definedName>
    <definedName name="_xlnm.Print_Titles" localSheetId="98">'bv_abc4 (50)'!$A$14:$IV$14</definedName>
    <definedName name="_xlnm.Print_Titles" localSheetId="100">'bv_abc4 (51)'!$A$14:$IV$14</definedName>
    <definedName name="_xlnm.Print_Titles" localSheetId="102">'bv_abc4 (52)'!$A$14:$IV$14</definedName>
    <definedName name="_xlnm.Print_Titles" localSheetId="104">'bv_abc4 (53)'!$A$14:$IV$14</definedName>
    <definedName name="_xlnm.Print_Titles" localSheetId="106">'bv_abc4 (54)'!$A$14:$IV$14</definedName>
    <definedName name="_xlnm.Print_Titles" localSheetId="108">'bv_abc4 (55)'!$A$14:$IV$14</definedName>
    <definedName name="_xlnm.Print_Titles" localSheetId="10">'bv_abc4 (6)'!$14:$14</definedName>
    <definedName name="_xlnm.Print_Titles" localSheetId="12">'bv_abc4 (7)'!$14:$14</definedName>
    <definedName name="_xlnm.Print_Titles" localSheetId="14">'bv_abc4 (8)'!$14:$14</definedName>
    <definedName name="_xlnm.Print_Titles" localSheetId="16">'bv_abc4 (9)'!$14:$14</definedName>
    <definedName name="_xlnm.Print_Titles" localSheetId="1">МАТЕР!$11:$11</definedName>
    <definedName name="_xlnm.Print_Titles" localSheetId="19">'МАТЕР (10)'!$11:$11</definedName>
    <definedName name="_xlnm.Print_Titles" localSheetId="21">'МАТЕР (11)'!$11:$11</definedName>
    <definedName name="_xlnm.Print_Titles" localSheetId="23">'МАТЕР (12)'!$11:$11</definedName>
    <definedName name="_xlnm.Print_Titles" localSheetId="25">'МАТЕР (13)'!$11:$11</definedName>
    <definedName name="_xlnm.Print_Titles" localSheetId="27">'МАТЕР (14)'!$11:$11</definedName>
    <definedName name="_xlnm.Print_Titles" localSheetId="29">'МАТЕР (15)'!$11:$11</definedName>
    <definedName name="_xlnm.Print_Titles" localSheetId="31">'МАТЕР (16)'!$A$11:$IV$11</definedName>
    <definedName name="_xlnm.Print_Titles" localSheetId="89">'МАТЕР (17)'!$A$11:$IV$11</definedName>
    <definedName name="_xlnm.Print_Titles" localSheetId="33">'МАТЕР (18)'!$A$11:$IV$11</definedName>
    <definedName name="_xlnm.Print_Titles" localSheetId="35">'МАТЕР (19)'!$A$11:$IV$11</definedName>
    <definedName name="_xlnm.Print_Titles" localSheetId="3">'МАТЕР (2)'!$11:$11</definedName>
    <definedName name="_xlnm.Print_Titles" localSheetId="37">'МАТЕР (20)'!$A$11:$IV$11</definedName>
    <definedName name="_xlnm.Print_Titles" localSheetId="39">'МАТЕР (21)'!$A$11:$IV$11</definedName>
    <definedName name="_xlnm.Print_Titles" localSheetId="41">'МАТЕР (22)'!$A$11:$IV$11</definedName>
    <definedName name="_xlnm.Print_Titles" localSheetId="43">'МАТЕР (23)'!$A$11:$IV$11</definedName>
    <definedName name="_xlnm.Print_Titles" localSheetId="45">'МАТЕР (24)'!$A$11:$IV$11</definedName>
    <definedName name="_xlnm.Print_Titles" localSheetId="47">'МАТЕР (25)'!$A$11:$IV$11</definedName>
    <definedName name="_xlnm.Print_Titles" localSheetId="49">'МАТЕР (26)'!$A$11:$IV$11</definedName>
    <definedName name="_xlnm.Print_Titles" localSheetId="51">'МАТЕР (27)'!$A$11:$IV$11</definedName>
    <definedName name="_xlnm.Print_Titles" localSheetId="53">'МАТЕР (28)'!$A$11:$IV$11</definedName>
    <definedName name="_xlnm.Print_Titles" localSheetId="55">'МАТЕР (29)'!$A$11:$IV$11</definedName>
    <definedName name="_xlnm.Print_Titles" localSheetId="5">'МАТЕР (3)'!$11:$11</definedName>
    <definedName name="_xlnm.Print_Titles" localSheetId="57">'МАТЕР (30)'!$A$11:$IV$11</definedName>
    <definedName name="_xlnm.Print_Titles" localSheetId="59">'МАТЕР (31)'!$A$11:$IV$11</definedName>
    <definedName name="_xlnm.Print_Titles" localSheetId="61">'МАТЕР (32)'!$A$11:$IV$11</definedName>
    <definedName name="_xlnm.Print_Titles" localSheetId="63">'МАТЕР (33)'!$A$11:$IV$11</definedName>
    <definedName name="_xlnm.Print_Titles" localSheetId="65">'МАТЕР (34)'!$A$11:$IV$11</definedName>
    <definedName name="_xlnm.Print_Titles" localSheetId="67">'МАТЕР (35)'!$A$11:$IV$11</definedName>
    <definedName name="_xlnm.Print_Titles" localSheetId="69">'МАТЕР (36)'!$A$11:$IV$11</definedName>
    <definedName name="_xlnm.Print_Titles" localSheetId="71">'МАТЕР (37)'!$A$11:$IV$11</definedName>
    <definedName name="_xlnm.Print_Titles" localSheetId="73">'МАТЕР (38)'!$11:$11</definedName>
    <definedName name="_xlnm.Print_Titles" localSheetId="75">'МАТЕР (39)'!$A$11:$IV$11</definedName>
    <definedName name="_xlnm.Print_Titles" localSheetId="7">'МАТЕР (4)'!$11:$11</definedName>
    <definedName name="_xlnm.Print_Titles" localSheetId="77">'МАТЕР (40)'!$A$11:$IV$11</definedName>
    <definedName name="_xlnm.Print_Titles" localSheetId="79">'МАТЕР (41)'!$A$11:$IV$11</definedName>
    <definedName name="_xlnm.Print_Titles" localSheetId="81">'МАТЕР (42)'!$A$11:$IV$11</definedName>
    <definedName name="_xlnm.Print_Titles" localSheetId="83">'МАТЕР (43)'!$A$11:$IV$11</definedName>
    <definedName name="_xlnm.Print_Titles" localSheetId="85">'МАТЕР (44)'!$A$11:$IV$11</definedName>
    <definedName name="_xlnm.Print_Titles" localSheetId="87">'МАТЕР (45)'!$A$11:$IV$11</definedName>
    <definedName name="_xlnm.Print_Titles" localSheetId="91">'МАТЕР (46)'!$A$11:$IV$11</definedName>
    <definedName name="_xlnm.Print_Titles" localSheetId="93">'МАТЕР (47)'!$A$11:$IV$11</definedName>
    <definedName name="_xlnm.Print_Titles" localSheetId="95">'МАТЕР (48)'!$A$11:$IV$11</definedName>
    <definedName name="_xlnm.Print_Titles" localSheetId="97">'МАТЕР (49)'!$A$11:$IV$11</definedName>
    <definedName name="_xlnm.Print_Titles" localSheetId="9">'МАТЕР (5)'!$11:$11</definedName>
    <definedName name="_xlnm.Print_Titles" localSheetId="99">'МАТЕР (50)'!$A$11:$IV$11</definedName>
    <definedName name="_xlnm.Print_Titles" localSheetId="101">'МАТЕР (51)'!$A$11:$IV$11</definedName>
    <definedName name="_xlnm.Print_Titles" localSheetId="103">'МАТЕР (52)'!$A$11:$IV$11</definedName>
    <definedName name="_xlnm.Print_Titles" localSheetId="105">'МАТЕР (53)'!$A$11:$IV$11</definedName>
    <definedName name="_xlnm.Print_Titles" localSheetId="107">'МАТЕР (54)'!$A$11:$IV$11</definedName>
    <definedName name="_xlnm.Print_Titles" localSheetId="109">'МАТЕР (55)'!$A$11:$IV$11</definedName>
    <definedName name="_xlnm.Print_Titles" localSheetId="11">'МАТЕР (6)'!$11:$11</definedName>
    <definedName name="_xlnm.Print_Titles" localSheetId="13">'МАТЕР (7)'!$11:$11</definedName>
    <definedName name="_xlnm.Print_Titles" localSheetId="15">'МАТЕР (8)'!$11:$11</definedName>
    <definedName name="_xlnm.Print_Titles" localSheetId="17">'МАТЕР (9)'!$11:$11</definedName>
    <definedName name="_xlnm.Print_Area" localSheetId="28">'bv_abc4 (15)'!$A$1:$F$64</definedName>
    <definedName name="_xlnm.Print_Area" localSheetId="72">'bv_abc4 (38)'!$A$1:$F$64</definedName>
    <definedName name="_xlnm.Print_Area" localSheetId="74">'bv_abc4 (39)'!$A$1:$F$39</definedName>
    <definedName name="_xlnm.Print_Area" localSheetId="111">'всп форма'!$B$1:$E$28</definedName>
    <definedName name="_xlnm.Print_Area" localSheetId="110">Лист1!$A$1:$F$29</definedName>
  </definedNames>
  <calcPr calcId="125725"/>
</workbook>
</file>

<file path=xl/calcChain.xml><?xml version="1.0" encoding="utf-8"?>
<calcChain xmlns="http://schemas.openxmlformats.org/spreadsheetml/2006/main">
  <c r="D32" i="143"/>
  <c r="D31"/>
  <c r="D30"/>
  <c r="D29"/>
  <c r="D28"/>
  <c r="D27"/>
  <c r="D26"/>
  <c r="D22"/>
  <c r="D21"/>
  <c r="D18"/>
  <c r="D17"/>
  <c r="A4"/>
  <c r="A2"/>
  <c r="F34" i="142"/>
  <c r="F32"/>
  <c r="F30"/>
  <c r="F28"/>
  <c r="E27"/>
  <c r="F33" s="1"/>
  <c r="F26"/>
  <c r="F24"/>
  <c r="E23"/>
  <c r="F25" s="1"/>
  <c r="F22"/>
  <c r="F20"/>
  <c r="F19"/>
  <c r="E16"/>
  <c r="F17" s="1"/>
  <c r="F39" s="1"/>
  <c r="D32" i="141"/>
  <c r="D31"/>
  <c r="D30"/>
  <c r="D29"/>
  <c r="D28"/>
  <c r="D27"/>
  <c r="D26"/>
  <c r="D22"/>
  <c r="D21"/>
  <c r="D18"/>
  <c r="D17"/>
  <c r="A4"/>
  <c r="A2"/>
  <c r="F34" i="140"/>
  <c r="F32"/>
  <c r="F30"/>
  <c r="F28"/>
  <c r="E27"/>
  <c r="F33" s="1"/>
  <c r="F26"/>
  <c r="F25"/>
  <c r="F24"/>
  <c r="F22"/>
  <c r="F20"/>
  <c r="F19"/>
  <c r="F17"/>
  <c r="F39" s="1"/>
  <c r="E16"/>
  <c r="D32" i="139"/>
  <c r="D31"/>
  <c r="D30"/>
  <c r="D29"/>
  <c r="D28"/>
  <c r="D27"/>
  <c r="D26"/>
  <c r="D22"/>
  <c r="D21"/>
  <c r="D18"/>
  <c r="D17"/>
  <c r="A4"/>
  <c r="A2"/>
  <c r="E27" i="138"/>
  <c r="F34" s="1"/>
  <c r="F26"/>
  <c r="F25"/>
  <c r="F24"/>
  <c r="F22"/>
  <c r="F20"/>
  <c r="F19"/>
  <c r="F17"/>
  <c r="E16"/>
  <c r="D32" i="137"/>
  <c r="D31"/>
  <c r="D30"/>
  <c r="D29"/>
  <c r="D28"/>
  <c r="D27"/>
  <c r="D26"/>
  <c r="D22"/>
  <c r="D21"/>
  <c r="D18"/>
  <c r="D17"/>
  <c r="A4"/>
  <c r="A2"/>
  <c r="F34" i="136"/>
  <c r="F32"/>
  <c r="F30"/>
  <c r="F28"/>
  <c r="E27"/>
  <c r="F33" s="1"/>
  <c r="F26"/>
  <c r="F25"/>
  <c r="F24"/>
  <c r="F22"/>
  <c r="F20"/>
  <c r="F19"/>
  <c r="F17"/>
  <c r="F39" s="1"/>
  <c r="E16"/>
  <c r="D32" i="135"/>
  <c r="D31"/>
  <c r="D30"/>
  <c r="D29"/>
  <c r="D28"/>
  <c r="D27"/>
  <c r="D26"/>
  <c r="D22"/>
  <c r="D21"/>
  <c r="D18"/>
  <c r="D17"/>
  <c r="A4"/>
  <c r="A2"/>
  <c r="F34" i="134"/>
  <c r="F32"/>
  <c r="F30"/>
  <c r="F28"/>
  <c r="E27"/>
  <c r="F33" s="1"/>
  <c r="F26"/>
  <c r="F25"/>
  <c r="F24"/>
  <c r="F22"/>
  <c r="E18"/>
  <c r="F20" s="1"/>
  <c r="E16"/>
  <c r="F17" s="1"/>
  <c r="D32" i="133"/>
  <c r="D31"/>
  <c r="D30"/>
  <c r="D29"/>
  <c r="D28"/>
  <c r="D27"/>
  <c r="D26"/>
  <c r="D22"/>
  <c r="D21"/>
  <c r="D18"/>
  <c r="D17"/>
  <c r="A4"/>
  <c r="A2"/>
  <c r="F34" i="132"/>
  <c r="F32"/>
  <c r="F30"/>
  <c r="F28"/>
  <c r="E27"/>
  <c r="F33" s="1"/>
  <c r="F26"/>
  <c r="F24"/>
  <c r="E23"/>
  <c r="F25" s="1"/>
  <c r="F22"/>
  <c r="F20"/>
  <c r="F19"/>
  <c r="E16"/>
  <c r="F17" s="1"/>
  <c r="F39" s="1"/>
  <c r="D32" i="131"/>
  <c r="D31"/>
  <c r="D30"/>
  <c r="D29"/>
  <c r="D28"/>
  <c r="D27"/>
  <c r="D26"/>
  <c r="D22"/>
  <c r="D21"/>
  <c r="D18"/>
  <c r="D17"/>
  <c r="A4"/>
  <c r="A2"/>
  <c r="F34" i="130"/>
  <c r="F32"/>
  <c r="F30"/>
  <c r="F28"/>
  <c r="E27"/>
  <c r="F33" s="1"/>
  <c r="F26"/>
  <c r="F24"/>
  <c r="E23"/>
  <c r="F25" s="1"/>
  <c r="F22"/>
  <c r="F20"/>
  <c r="F19"/>
  <c r="E16"/>
  <c r="F17" s="1"/>
  <c r="F39" s="1"/>
  <c r="D32" i="129"/>
  <c r="D31"/>
  <c r="D30"/>
  <c r="D29"/>
  <c r="D28"/>
  <c r="D27"/>
  <c r="D26"/>
  <c r="D22"/>
  <c r="D21"/>
  <c r="D18"/>
  <c r="D17"/>
  <c r="A4"/>
  <c r="A2"/>
  <c r="F34" i="128"/>
  <c r="F32"/>
  <c r="F30"/>
  <c r="F28"/>
  <c r="E27"/>
  <c r="F33" s="1"/>
  <c r="F26"/>
  <c r="F24"/>
  <c r="E23"/>
  <c r="F25" s="1"/>
  <c r="F22"/>
  <c r="F20"/>
  <c r="F19"/>
  <c r="E16"/>
  <c r="F17" s="1"/>
  <c r="F39" s="1"/>
  <c r="D32" i="127"/>
  <c r="D31"/>
  <c r="D30"/>
  <c r="D29"/>
  <c r="D28"/>
  <c r="D27"/>
  <c r="D26"/>
  <c r="D22"/>
  <c r="D21"/>
  <c r="D18"/>
  <c r="D17"/>
  <c r="A4"/>
  <c r="A2"/>
  <c r="F34" i="126"/>
  <c r="F32"/>
  <c r="F30"/>
  <c r="F28"/>
  <c r="E27"/>
  <c r="F33" s="1"/>
  <c r="F26"/>
  <c r="F25"/>
  <c r="F24"/>
  <c r="F22"/>
  <c r="F20"/>
  <c r="F19"/>
  <c r="F17"/>
  <c r="F39" s="1"/>
  <c r="E16"/>
  <c r="D32" i="125"/>
  <c r="D31"/>
  <c r="D30"/>
  <c r="D29"/>
  <c r="D28"/>
  <c r="D27"/>
  <c r="D26"/>
  <c r="D22"/>
  <c r="D21"/>
  <c r="D18"/>
  <c r="D17"/>
  <c r="A4"/>
  <c r="A2"/>
  <c r="F30" i="124"/>
  <c r="F28"/>
  <c r="E27"/>
  <c r="F34" s="1"/>
  <c r="F26"/>
  <c r="F25"/>
  <c r="F24"/>
  <c r="F22"/>
  <c r="F20"/>
  <c r="F19"/>
  <c r="F17"/>
  <c r="F39" s="1"/>
  <c r="E16"/>
  <c r="D32" i="123"/>
  <c r="D31"/>
  <c r="D30"/>
  <c r="D29"/>
  <c r="D28"/>
  <c r="D27"/>
  <c r="D26"/>
  <c r="D22"/>
  <c r="D21"/>
  <c r="D18"/>
  <c r="D17"/>
  <c r="A4"/>
  <c r="A2"/>
  <c r="E27" i="122"/>
  <c r="F34" s="1"/>
  <c r="E23"/>
  <c r="F26" s="1"/>
  <c r="F22"/>
  <c r="F20"/>
  <c r="F19"/>
  <c r="F17"/>
  <c r="E16"/>
  <c r="D32" i="121"/>
  <c r="D31"/>
  <c r="D30"/>
  <c r="D29"/>
  <c r="D28"/>
  <c r="D27"/>
  <c r="D26"/>
  <c r="D22"/>
  <c r="D21"/>
  <c r="D17"/>
  <c r="D18" s="1"/>
  <c r="A4"/>
  <c r="A2"/>
  <c r="E27" i="120"/>
  <c r="F34" s="1"/>
  <c r="F26"/>
  <c r="F25"/>
  <c r="F24"/>
  <c r="F22"/>
  <c r="F20"/>
  <c r="F19"/>
  <c r="E16"/>
  <c r="F17" s="1"/>
  <c r="D32" i="119"/>
  <c r="D31"/>
  <c r="D30"/>
  <c r="D29"/>
  <c r="D28"/>
  <c r="D27"/>
  <c r="D26"/>
  <c r="D22"/>
  <c r="D21"/>
  <c r="D18"/>
  <c r="D17"/>
  <c r="A4"/>
  <c r="A2"/>
  <c r="E27" i="118"/>
  <c r="F34" s="1"/>
  <c r="F26"/>
  <c r="F25"/>
  <c r="F24"/>
  <c r="F22"/>
  <c r="F20"/>
  <c r="F19"/>
  <c r="E16"/>
  <c r="F17" s="1"/>
  <c r="D32" i="117"/>
  <c r="D31"/>
  <c r="D30"/>
  <c r="D29"/>
  <c r="D28"/>
  <c r="D27"/>
  <c r="D26"/>
  <c r="D22"/>
  <c r="D21"/>
  <c r="D18"/>
  <c r="D17"/>
  <c r="A4"/>
  <c r="A2"/>
  <c r="E27" i="116"/>
  <c r="F34" s="1"/>
  <c r="F26"/>
  <c r="F25"/>
  <c r="F24"/>
  <c r="F22"/>
  <c r="F20"/>
  <c r="F19"/>
  <c r="E16"/>
  <c r="F17" s="1"/>
  <c r="D32" i="115"/>
  <c r="D31"/>
  <c r="D30"/>
  <c r="D29"/>
  <c r="D28"/>
  <c r="D27"/>
  <c r="D26"/>
  <c r="D22"/>
  <c r="D21"/>
  <c r="D17"/>
  <c r="D18" s="1"/>
  <c r="A4"/>
  <c r="A2"/>
  <c r="E27" i="114"/>
  <c r="F34" s="1"/>
  <c r="F26"/>
  <c r="F25"/>
  <c r="F24"/>
  <c r="F22"/>
  <c r="F20"/>
  <c r="F19"/>
  <c r="E16"/>
  <c r="F17" s="1"/>
  <c r="D32" i="113"/>
  <c r="D31"/>
  <c r="D30"/>
  <c r="D29"/>
  <c r="D28"/>
  <c r="D27"/>
  <c r="D26"/>
  <c r="D22"/>
  <c r="D21"/>
  <c r="D17"/>
  <c r="D18" s="1"/>
  <c r="A4"/>
  <c r="A2"/>
  <c r="E27" i="112"/>
  <c r="F34" s="1"/>
  <c r="F26"/>
  <c r="F25"/>
  <c r="F24"/>
  <c r="F22"/>
  <c r="F20"/>
  <c r="F19"/>
  <c r="F17"/>
  <c r="E16"/>
  <c r="D32" i="111"/>
  <c r="D31"/>
  <c r="D30"/>
  <c r="D29"/>
  <c r="D28"/>
  <c r="D27"/>
  <c r="D26"/>
  <c r="D22"/>
  <c r="D21"/>
  <c r="D18"/>
  <c r="D17"/>
  <c r="A4"/>
  <c r="A2"/>
  <c r="E27" i="110"/>
  <c r="F34" s="1"/>
  <c r="F26"/>
  <c r="F25"/>
  <c r="F24"/>
  <c r="F22"/>
  <c r="F20"/>
  <c r="F19"/>
  <c r="E16"/>
  <c r="F17" s="1"/>
  <c r="D32" i="109"/>
  <c r="D31"/>
  <c r="D30"/>
  <c r="D29"/>
  <c r="D28"/>
  <c r="D27"/>
  <c r="D26"/>
  <c r="D22"/>
  <c r="D21"/>
  <c r="D18"/>
  <c r="D17"/>
  <c r="B4"/>
  <c r="B2"/>
  <c r="E27" i="108"/>
  <c r="F34" s="1"/>
  <c r="F26"/>
  <c r="F25"/>
  <c r="F24"/>
  <c r="F22"/>
  <c r="F20"/>
  <c r="F19"/>
  <c r="E16"/>
  <c r="F17" s="1"/>
  <c r="D17" i="107"/>
  <c r="D18" s="1"/>
  <c r="B4"/>
  <c r="B2"/>
  <c r="F29" i="142" l="1"/>
  <c r="F31"/>
  <c r="F29" i="140"/>
  <c r="F31"/>
  <c r="F29" i="138"/>
  <c r="F31"/>
  <c r="F33"/>
  <c r="F28"/>
  <c r="F39" s="1"/>
  <c r="F30"/>
  <c r="F32"/>
  <c r="F29" i="136"/>
  <c r="F31"/>
  <c r="F19" i="134"/>
  <c r="F39" s="1"/>
  <c r="F29"/>
  <c r="F31"/>
  <c r="F29" i="132"/>
  <c r="F31"/>
  <c r="F29" i="130"/>
  <c r="F31"/>
  <c r="F29" i="128"/>
  <c r="F31"/>
  <c r="F29" i="126"/>
  <c r="F31"/>
  <c r="F29" i="124"/>
  <c r="F31"/>
  <c r="F33"/>
  <c r="F32"/>
  <c r="F25" i="122"/>
  <c r="F29"/>
  <c r="F31"/>
  <c r="F33"/>
  <c r="F24"/>
  <c r="F39" s="1"/>
  <c r="F28"/>
  <c r="F30"/>
  <c r="F32"/>
  <c r="F29" i="120"/>
  <c r="F31"/>
  <c r="F33"/>
  <c r="F28"/>
  <c r="F39" s="1"/>
  <c r="F30"/>
  <c r="F32"/>
  <c r="F29" i="118"/>
  <c r="F31"/>
  <c r="F33"/>
  <c r="F28"/>
  <c r="F39" s="1"/>
  <c r="F30"/>
  <c r="F32"/>
  <c r="F29" i="116"/>
  <c r="F31"/>
  <c r="F33"/>
  <c r="F28"/>
  <c r="F39" s="1"/>
  <c r="F30"/>
  <c r="F32"/>
  <c r="F29" i="114"/>
  <c r="F31"/>
  <c r="F33"/>
  <c r="F28"/>
  <c r="F39" s="1"/>
  <c r="F30"/>
  <c r="F32"/>
  <c r="F29" i="112"/>
  <c r="F31"/>
  <c r="F33"/>
  <c r="F28"/>
  <c r="F39" s="1"/>
  <c r="F30"/>
  <c r="F32"/>
  <c r="F29" i="110"/>
  <c r="F31"/>
  <c r="F33"/>
  <c r="F28"/>
  <c r="F39" s="1"/>
  <c r="F30"/>
  <c r="F32"/>
  <c r="F29" i="108"/>
  <c r="F31"/>
  <c r="F33"/>
  <c r="F28"/>
  <c r="F39" s="1"/>
  <c r="F30"/>
  <c r="F32"/>
  <c r="D32" i="105"/>
  <c r="D31"/>
  <c r="D30"/>
  <c r="D29"/>
  <c r="D28"/>
  <c r="D27"/>
  <c r="D26"/>
  <c r="D22"/>
  <c r="D21"/>
  <c r="D17"/>
  <c r="D18" s="1"/>
  <c r="A4"/>
  <c r="A2"/>
  <c r="E27" i="104"/>
  <c r="F34" s="1"/>
  <c r="E23"/>
  <c r="F26" s="1"/>
  <c r="F22"/>
  <c r="F20"/>
  <c r="F19"/>
  <c r="F17"/>
  <c r="E16"/>
  <c r="D32" i="103"/>
  <c r="D31"/>
  <c r="D30"/>
  <c r="D29"/>
  <c r="D28"/>
  <c r="D27"/>
  <c r="D26"/>
  <c r="D22"/>
  <c r="D21"/>
  <c r="D17"/>
  <c r="D18" s="1"/>
  <c r="A4"/>
  <c r="A2"/>
  <c r="E27" i="102"/>
  <c r="F34" s="1"/>
  <c r="E23"/>
  <c r="F26" s="1"/>
  <c r="F22"/>
  <c r="F20"/>
  <c r="F19"/>
  <c r="E16"/>
  <c r="F17" s="1"/>
  <c r="D32" i="101"/>
  <c r="D31"/>
  <c r="D30"/>
  <c r="D29"/>
  <c r="D28"/>
  <c r="D27"/>
  <c r="D26"/>
  <c r="D22"/>
  <c r="D21"/>
  <c r="D18"/>
  <c r="D17"/>
  <c r="A4"/>
  <c r="A2"/>
  <c r="E27" i="100"/>
  <c r="F34" s="1"/>
  <c r="F26"/>
  <c r="F25"/>
  <c r="F24"/>
  <c r="F22"/>
  <c r="F20"/>
  <c r="F19"/>
  <c r="E16"/>
  <c r="F17" s="1"/>
  <c r="D32" i="99"/>
  <c r="D31"/>
  <c r="D30"/>
  <c r="D29"/>
  <c r="D28"/>
  <c r="D27"/>
  <c r="D26"/>
  <c r="D22"/>
  <c r="D21"/>
  <c r="D17"/>
  <c r="D18" s="1"/>
  <c r="A4"/>
  <c r="A2"/>
  <c r="E27" i="98"/>
  <c r="F34" s="1"/>
  <c r="F26"/>
  <c r="F25"/>
  <c r="F24"/>
  <c r="F22"/>
  <c r="F20"/>
  <c r="F19"/>
  <c r="E16"/>
  <c r="F17" s="1"/>
  <c r="D32" i="97"/>
  <c r="D31"/>
  <c r="D30"/>
  <c r="D29"/>
  <c r="D28"/>
  <c r="D27"/>
  <c r="D26"/>
  <c r="D22"/>
  <c r="D21"/>
  <c r="D18"/>
  <c r="D17"/>
  <c r="A4"/>
  <c r="A2"/>
  <c r="E27" i="96"/>
  <c r="F34" s="1"/>
  <c r="E23"/>
  <c r="F26" s="1"/>
  <c r="F22"/>
  <c r="F20"/>
  <c r="F19"/>
  <c r="E16"/>
  <c r="F17" s="1"/>
  <c r="D32" i="95"/>
  <c r="D31"/>
  <c r="D30"/>
  <c r="D29"/>
  <c r="D28"/>
  <c r="D27"/>
  <c r="D26"/>
  <c r="D22"/>
  <c r="D21"/>
  <c r="D17"/>
  <c r="D18" s="1"/>
  <c r="A4"/>
  <c r="A2"/>
  <c r="E27" i="94"/>
  <c r="F34" s="1"/>
  <c r="F26"/>
  <c r="F25"/>
  <c r="F24"/>
  <c r="F22"/>
  <c r="F20"/>
  <c r="F19"/>
  <c r="E16"/>
  <c r="F17" s="1"/>
  <c r="D32" i="93"/>
  <c r="D31"/>
  <c r="D30"/>
  <c r="D29"/>
  <c r="D28"/>
  <c r="D27"/>
  <c r="D26"/>
  <c r="D22"/>
  <c r="D21"/>
  <c r="D17"/>
  <c r="D18" s="1"/>
  <c r="A4"/>
  <c r="A2"/>
  <c r="E27" i="92"/>
  <c r="F34" s="1"/>
  <c r="F26"/>
  <c r="F25"/>
  <c r="F24"/>
  <c r="F22"/>
  <c r="F20"/>
  <c r="F19"/>
  <c r="E16"/>
  <c r="F17" s="1"/>
  <c r="D32" i="91"/>
  <c r="D31"/>
  <c r="D30"/>
  <c r="D29"/>
  <c r="D28"/>
  <c r="D27"/>
  <c r="D26"/>
  <c r="D22"/>
  <c r="D21"/>
  <c r="D17"/>
  <c r="D18" s="1"/>
  <c r="A4"/>
  <c r="A2"/>
  <c r="E27" i="90"/>
  <c r="F34" s="1"/>
  <c r="E23"/>
  <c r="F26" s="1"/>
  <c r="F22"/>
  <c r="F20"/>
  <c r="F19"/>
  <c r="F17"/>
  <c r="E16"/>
  <c r="D32" i="89"/>
  <c r="D31"/>
  <c r="D30"/>
  <c r="D29"/>
  <c r="D28"/>
  <c r="D27"/>
  <c r="D26"/>
  <c r="D22"/>
  <c r="D21"/>
  <c r="D17"/>
  <c r="D18" s="1"/>
  <c r="A4"/>
  <c r="A2"/>
  <c r="E27" i="88"/>
  <c r="F34" s="1"/>
  <c r="F26"/>
  <c r="F25"/>
  <c r="F24"/>
  <c r="F22"/>
  <c r="F20"/>
  <c r="F19"/>
  <c r="E16"/>
  <c r="F17" s="1"/>
  <c r="D32" i="87"/>
  <c r="D31"/>
  <c r="D30"/>
  <c r="D29"/>
  <c r="D28"/>
  <c r="D27"/>
  <c r="D26"/>
  <c r="D22"/>
  <c r="D21"/>
  <c r="D17"/>
  <c r="D18" s="1"/>
  <c r="A4"/>
  <c r="A2"/>
  <c r="E27" i="86"/>
  <c r="F34" s="1"/>
  <c r="F26"/>
  <c r="F25"/>
  <c r="F24"/>
  <c r="F22"/>
  <c r="F20"/>
  <c r="F19"/>
  <c r="E16"/>
  <c r="F17" s="1"/>
  <c r="D32" i="85"/>
  <c r="D31"/>
  <c r="D30"/>
  <c r="D29"/>
  <c r="D28"/>
  <c r="D27"/>
  <c r="D26"/>
  <c r="D22"/>
  <c r="D21"/>
  <c r="D18"/>
  <c r="D17"/>
  <c r="A4"/>
  <c r="A2"/>
  <c r="E27" i="84"/>
  <c r="F34" s="1"/>
  <c r="F26"/>
  <c r="F25"/>
  <c r="F24"/>
  <c r="F22"/>
  <c r="F20"/>
  <c r="F19"/>
  <c r="E16"/>
  <c r="F17" s="1"/>
  <c r="D32" i="83"/>
  <c r="D31"/>
  <c r="D30"/>
  <c r="D29"/>
  <c r="D28"/>
  <c r="D27"/>
  <c r="D26"/>
  <c r="D22"/>
  <c r="D21"/>
  <c r="D17"/>
  <c r="D18" s="1"/>
  <c r="A4"/>
  <c r="A2"/>
  <c r="F34" i="82"/>
  <c r="F32"/>
  <c r="F30"/>
  <c r="F28"/>
  <c r="E27"/>
  <c r="F33" s="1"/>
  <c r="F26"/>
  <c r="F25"/>
  <c r="F24"/>
  <c r="F22"/>
  <c r="F20"/>
  <c r="F19"/>
  <c r="F17"/>
  <c r="F39" s="1"/>
  <c r="E16"/>
  <c r="D32" i="81"/>
  <c r="D31"/>
  <c r="D30"/>
  <c r="D29"/>
  <c r="D28"/>
  <c r="D27"/>
  <c r="D26"/>
  <c r="D22"/>
  <c r="D21"/>
  <c r="D18"/>
  <c r="D17"/>
  <c r="A4"/>
  <c r="A2"/>
  <c r="E27" i="80"/>
  <c r="F34" s="1"/>
  <c r="F26"/>
  <c r="F25"/>
  <c r="F24"/>
  <c r="F22"/>
  <c r="F20"/>
  <c r="F19"/>
  <c r="E16"/>
  <c r="F17" s="1"/>
  <c r="D32" i="79"/>
  <c r="D31"/>
  <c r="D30"/>
  <c r="D29"/>
  <c r="D28"/>
  <c r="D27"/>
  <c r="D26"/>
  <c r="D22"/>
  <c r="D21"/>
  <c r="D17"/>
  <c r="D18" s="1"/>
  <c r="A4"/>
  <c r="A2"/>
  <c r="E27" i="78"/>
  <c r="F34" s="1"/>
  <c r="F26"/>
  <c r="F25"/>
  <c r="F24"/>
  <c r="F22"/>
  <c r="F20"/>
  <c r="F19"/>
  <c r="E16"/>
  <c r="F17" s="1"/>
  <c r="D32" i="77"/>
  <c r="D31"/>
  <c r="D30"/>
  <c r="D29"/>
  <c r="D28"/>
  <c r="D27"/>
  <c r="D26"/>
  <c r="D22"/>
  <c r="D21"/>
  <c r="D17"/>
  <c r="D18" s="1"/>
  <c r="A4"/>
  <c r="A2"/>
  <c r="E27" i="76"/>
  <c r="F34" s="1"/>
  <c r="F26"/>
  <c r="F25"/>
  <c r="F24"/>
  <c r="F22"/>
  <c r="F20"/>
  <c r="F19"/>
  <c r="E16"/>
  <c r="F17" s="1"/>
  <c r="D32" i="75"/>
  <c r="D31"/>
  <c r="D30"/>
  <c r="D29"/>
  <c r="D28"/>
  <c r="D27"/>
  <c r="D26"/>
  <c r="D22"/>
  <c r="D21"/>
  <c r="D17"/>
  <c r="D18" s="1"/>
  <c r="A4"/>
  <c r="A2"/>
  <c r="E27" i="74"/>
  <c r="F34" s="1"/>
  <c r="E23"/>
  <c r="F26" s="1"/>
  <c r="F22"/>
  <c r="F20"/>
  <c r="F19"/>
  <c r="F17"/>
  <c r="E16"/>
  <c r="D32" i="73"/>
  <c r="D31"/>
  <c r="D30"/>
  <c r="D29"/>
  <c r="D28"/>
  <c r="D27"/>
  <c r="D26"/>
  <c r="D22"/>
  <c r="D21"/>
  <c r="D18"/>
  <c r="D17"/>
  <c r="A4"/>
  <c r="A2"/>
  <c r="E27" i="72"/>
  <c r="F34" s="1"/>
  <c r="F26"/>
  <c r="F25"/>
  <c r="F24"/>
  <c r="F22"/>
  <c r="F20"/>
  <c r="F19"/>
  <c r="F17"/>
  <c r="E16"/>
  <c r="D32" i="71"/>
  <c r="D31"/>
  <c r="D30"/>
  <c r="D29"/>
  <c r="D28"/>
  <c r="D27"/>
  <c r="D26"/>
  <c r="D22"/>
  <c r="D21"/>
  <c r="D17"/>
  <c r="D18" s="1"/>
  <c r="A4"/>
  <c r="A2"/>
  <c r="E27" i="70"/>
  <c r="F34" s="1"/>
  <c r="F26"/>
  <c r="F25"/>
  <c r="F24"/>
  <c r="F22"/>
  <c r="F20"/>
  <c r="F19"/>
  <c r="F17"/>
  <c r="E16"/>
  <c r="D32" i="69"/>
  <c r="D31"/>
  <c r="D30"/>
  <c r="D29"/>
  <c r="D28"/>
  <c r="D27"/>
  <c r="D26"/>
  <c r="D22"/>
  <c r="D21"/>
  <c r="D18"/>
  <c r="D17"/>
  <c r="A4"/>
  <c r="A2"/>
  <c r="E27" i="68"/>
  <c r="F34" s="1"/>
  <c r="F26"/>
  <c r="F25"/>
  <c r="F24"/>
  <c r="F22"/>
  <c r="F20"/>
  <c r="F19"/>
  <c r="E16"/>
  <c r="F17" s="1"/>
  <c r="D32" i="67"/>
  <c r="D31"/>
  <c r="D30"/>
  <c r="D29"/>
  <c r="D28"/>
  <c r="D27"/>
  <c r="D26"/>
  <c r="D22"/>
  <c r="D21"/>
  <c r="D17"/>
  <c r="D18" s="1"/>
  <c r="A4"/>
  <c r="A2"/>
  <c r="F28" i="66"/>
  <c r="E27"/>
  <c r="F34" s="1"/>
  <c r="F26"/>
  <c r="F24"/>
  <c r="E23"/>
  <c r="F25" s="1"/>
  <c r="F22"/>
  <c r="F20"/>
  <c r="F19"/>
  <c r="E16"/>
  <c r="F17" s="1"/>
  <c r="F39" s="1"/>
  <c r="D32" i="64"/>
  <c r="D31"/>
  <c r="D30"/>
  <c r="D29"/>
  <c r="D28"/>
  <c r="D27"/>
  <c r="D26"/>
  <c r="D22"/>
  <c r="D21"/>
  <c r="D18"/>
  <c r="D17"/>
  <c r="A4"/>
  <c r="A2"/>
  <c r="F34" i="62"/>
  <c r="F33"/>
  <c r="F32"/>
  <c r="F30"/>
  <c r="F29"/>
  <c r="F28"/>
  <c r="E27"/>
  <c r="F31" s="1"/>
  <c r="F26"/>
  <c r="F25"/>
  <c r="F24"/>
  <c r="F22"/>
  <c r="F20"/>
  <c r="F19"/>
  <c r="F17"/>
  <c r="F39" s="1"/>
  <c r="E16"/>
  <c r="D17" i="61"/>
  <c r="D18" s="1"/>
  <c r="B4"/>
  <c r="B2"/>
  <c r="F25" i="104" l="1"/>
  <c r="F29"/>
  <c r="F31"/>
  <c r="F33"/>
  <c r="F24"/>
  <c r="F28"/>
  <c r="F39" s="1"/>
  <c r="F30"/>
  <c r="F32"/>
  <c r="F25" i="102"/>
  <c r="F29"/>
  <c r="F31"/>
  <c r="F33"/>
  <c r="F24"/>
  <c r="F39" s="1"/>
  <c r="F28"/>
  <c r="F30"/>
  <c r="F32"/>
  <c r="F29" i="100"/>
  <c r="F31"/>
  <c r="F33"/>
  <c r="F28"/>
  <c r="F39" s="1"/>
  <c r="F30"/>
  <c r="F32"/>
  <c r="F29" i="98"/>
  <c r="F31"/>
  <c r="F33"/>
  <c r="F28"/>
  <c r="F39" s="1"/>
  <c r="F30"/>
  <c r="F32"/>
  <c r="F25" i="96"/>
  <c r="F29"/>
  <c r="F31"/>
  <c r="F33"/>
  <c r="F24"/>
  <c r="F39" s="1"/>
  <c r="F28"/>
  <c r="F30"/>
  <c r="F32"/>
  <c r="F29" i="94"/>
  <c r="F31"/>
  <c r="F33"/>
  <c r="F28"/>
  <c r="F39" s="1"/>
  <c r="F30"/>
  <c r="F32"/>
  <c r="F29" i="92"/>
  <c r="F31"/>
  <c r="F33"/>
  <c r="F28"/>
  <c r="F39" s="1"/>
  <c r="F30"/>
  <c r="F32"/>
  <c r="F25" i="90"/>
  <c r="F29"/>
  <c r="F31"/>
  <c r="F33"/>
  <c r="F24"/>
  <c r="F39" s="1"/>
  <c r="F28"/>
  <c r="F30"/>
  <c r="F32"/>
  <c r="F29" i="88"/>
  <c r="F31"/>
  <c r="F33"/>
  <c r="F28"/>
  <c r="F39" s="1"/>
  <c r="F30"/>
  <c r="F32"/>
  <c r="F29" i="86"/>
  <c r="F31"/>
  <c r="F33"/>
  <c r="F28"/>
  <c r="F39" s="1"/>
  <c r="F30"/>
  <c r="F32"/>
  <c r="F29" i="84"/>
  <c r="F31"/>
  <c r="F33"/>
  <c r="F28"/>
  <c r="F39" s="1"/>
  <c r="F30"/>
  <c r="F32"/>
  <c r="F29" i="82"/>
  <c r="F31"/>
  <c r="F29" i="80"/>
  <c r="F31"/>
  <c r="F33"/>
  <c r="F28"/>
  <c r="F39" s="1"/>
  <c r="F30"/>
  <c r="F32"/>
  <c r="F29" i="78"/>
  <c r="F31"/>
  <c r="F33"/>
  <c r="F28"/>
  <c r="F39" s="1"/>
  <c r="F30"/>
  <c r="F32"/>
  <c r="F29" i="76"/>
  <c r="F31"/>
  <c r="F33"/>
  <c r="F28"/>
  <c r="F39" s="1"/>
  <c r="F30"/>
  <c r="F32"/>
  <c r="F25" i="74"/>
  <c r="F29"/>
  <c r="F31"/>
  <c r="F33"/>
  <c r="F24"/>
  <c r="F28"/>
  <c r="F39" s="1"/>
  <c r="F30"/>
  <c r="F32"/>
  <c r="F29" i="72"/>
  <c r="F31"/>
  <c r="F33"/>
  <c r="F28"/>
  <c r="F39" s="1"/>
  <c r="F30"/>
  <c r="F32"/>
  <c r="F29" i="70"/>
  <c r="F31"/>
  <c r="F33"/>
  <c r="F28"/>
  <c r="F39" s="1"/>
  <c r="F30"/>
  <c r="F32"/>
  <c r="F29" i="68"/>
  <c r="F31"/>
  <c r="F33"/>
  <c r="F28"/>
  <c r="F39" s="1"/>
  <c r="F30"/>
  <c r="F32"/>
  <c r="F29" i="66"/>
  <c r="F31"/>
  <c r="F33"/>
  <c r="F30"/>
  <c r="F32"/>
  <c r="D32" i="59"/>
  <c r="D31"/>
  <c r="D30"/>
  <c r="D29"/>
  <c r="D28"/>
  <c r="D27"/>
  <c r="D26"/>
  <c r="D22"/>
  <c r="D21"/>
  <c r="D17"/>
  <c r="D18" s="1"/>
  <c r="A4"/>
  <c r="A2"/>
  <c r="E27" i="58"/>
  <c r="F29" s="1"/>
  <c r="F34"/>
  <c r="F26"/>
  <c r="F25"/>
  <c r="F24"/>
  <c r="F22"/>
  <c r="F20"/>
  <c r="F19"/>
  <c r="E16"/>
  <c r="F17" s="1"/>
  <c r="F39" s="1"/>
  <c r="D32" i="57"/>
  <c r="D31"/>
  <c r="D30"/>
  <c r="D29"/>
  <c r="D28"/>
  <c r="D27"/>
  <c r="D26"/>
  <c r="D22"/>
  <c r="D21"/>
  <c r="D17"/>
  <c r="D18"/>
  <c r="A4"/>
  <c r="A2"/>
  <c r="F32" i="56"/>
  <c r="F30"/>
  <c r="F28"/>
  <c r="E27"/>
  <c r="F34" s="1"/>
  <c r="F33"/>
  <c r="F26"/>
  <c r="F25"/>
  <c r="F24"/>
  <c r="F22"/>
  <c r="F20"/>
  <c r="F19"/>
  <c r="E16"/>
  <c r="F17" s="1"/>
  <c r="F39" s="1"/>
  <c r="D32" i="55"/>
  <c r="D31"/>
  <c r="D30"/>
  <c r="D29"/>
  <c r="D28"/>
  <c r="D27"/>
  <c r="D26"/>
  <c r="D22"/>
  <c r="D21"/>
  <c r="D17"/>
  <c r="D18"/>
  <c r="A4"/>
  <c r="A2"/>
  <c r="E27" i="54"/>
  <c r="F34"/>
  <c r="F26"/>
  <c r="F25"/>
  <c r="F24"/>
  <c r="F22"/>
  <c r="F20"/>
  <c r="F19"/>
  <c r="E16"/>
  <c r="F17"/>
  <c r="F39" s="1"/>
  <c r="D32" i="53"/>
  <c r="D31"/>
  <c r="D30"/>
  <c r="D29"/>
  <c r="D28"/>
  <c r="D27"/>
  <c r="D26"/>
  <c r="D22"/>
  <c r="D21"/>
  <c r="D17"/>
  <c r="D18" s="1"/>
  <c r="A4"/>
  <c r="A2"/>
  <c r="E27" i="52"/>
  <c r="F34" s="1"/>
  <c r="F26"/>
  <c r="F25"/>
  <c r="F24"/>
  <c r="F22"/>
  <c r="F20"/>
  <c r="F19"/>
  <c r="E16"/>
  <c r="F17" s="1"/>
  <c r="F39" s="1"/>
  <c r="D32" i="51"/>
  <c r="D31"/>
  <c r="D30"/>
  <c r="D29"/>
  <c r="D28"/>
  <c r="D27"/>
  <c r="D26"/>
  <c r="D22"/>
  <c r="D21"/>
  <c r="D17"/>
  <c r="D18" s="1"/>
  <c r="A4"/>
  <c r="A2"/>
  <c r="E27" i="50"/>
  <c r="F34" s="1"/>
  <c r="F26"/>
  <c r="F25"/>
  <c r="F24"/>
  <c r="F22"/>
  <c r="F20"/>
  <c r="F19"/>
  <c r="F17"/>
  <c r="E16"/>
  <c r="D32" i="49"/>
  <c r="D31"/>
  <c r="D30"/>
  <c r="D29"/>
  <c r="D28"/>
  <c r="D27"/>
  <c r="D26"/>
  <c r="D22"/>
  <c r="D21"/>
  <c r="D17"/>
  <c r="D18" s="1"/>
  <c r="A4"/>
  <c r="A2"/>
  <c r="E27" i="48"/>
  <c r="F33" s="1"/>
  <c r="F34"/>
  <c r="F26"/>
  <c r="F25"/>
  <c r="F24"/>
  <c r="F22"/>
  <c r="F20"/>
  <c r="F19"/>
  <c r="E16"/>
  <c r="F17"/>
  <c r="D32" i="47"/>
  <c r="D31"/>
  <c r="D30"/>
  <c r="D29"/>
  <c r="D28"/>
  <c r="D27"/>
  <c r="D26"/>
  <c r="D22"/>
  <c r="D21"/>
  <c r="D17"/>
  <c r="D18" s="1"/>
  <c r="A4"/>
  <c r="A2"/>
  <c r="E27" i="46"/>
  <c r="F34"/>
  <c r="F26"/>
  <c r="F25"/>
  <c r="F24"/>
  <c r="F22"/>
  <c r="F20"/>
  <c r="F19"/>
  <c r="E16"/>
  <c r="F17"/>
  <c r="F39" s="1"/>
  <c r="D32" i="45"/>
  <c r="D31"/>
  <c r="D30"/>
  <c r="D29"/>
  <c r="D28"/>
  <c r="D27"/>
  <c r="D26"/>
  <c r="D22"/>
  <c r="D21"/>
  <c r="D17"/>
  <c r="D18" s="1"/>
  <c r="A4"/>
  <c r="A2"/>
  <c r="E27" i="44"/>
  <c r="F34"/>
  <c r="F26"/>
  <c r="F25"/>
  <c r="F24"/>
  <c r="F22"/>
  <c r="F20"/>
  <c r="F19"/>
  <c r="F39" s="1"/>
  <c r="E16"/>
  <c r="F17"/>
  <c r="D32" i="43"/>
  <c r="D31"/>
  <c r="D30"/>
  <c r="D29"/>
  <c r="D28"/>
  <c r="D27"/>
  <c r="D26"/>
  <c r="D22"/>
  <c r="D21"/>
  <c r="D17"/>
  <c r="D18" s="1"/>
  <c r="A4"/>
  <c r="A2"/>
  <c r="E27" i="42"/>
  <c r="F34" s="1"/>
  <c r="F26"/>
  <c r="F25"/>
  <c r="F24"/>
  <c r="F22"/>
  <c r="F20"/>
  <c r="F19"/>
  <c r="E16"/>
  <c r="F17" s="1"/>
  <c r="F39" s="1"/>
  <c r="D32" i="41"/>
  <c r="D31"/>
  <c r="D30"/>
  <c r="D29"/>
  <c r="D28"/>
  <c r="D27"/>
  <c r="D26"/>
  <c r="D22"/>
  <c r="D21"/>
  <c r="D17"/>
  <c r="D18" s="1"/>
  <c r="A4"/>
  <c r="A2"/>
  <c r="E27" i="40"/>
  <c r="F33" s="1"/>
  <c r="F26"/>
  <c r="F25"/>
  <c r="F24"/>
  <c r="F22"/>
  <c r="F20"/>
  <c r="F19"/>
  <c r="F17"/>
  <c r="E16"/>
  <c r="F33" i="58"/>
  <c r="F28"/>
  <c r="F32"/>
  <c r="F29" i="56"/>
  <c r="F31"/>
  <c r="F29" i="54"/>
  <c r="F31"/>
  <c r="F33"/>
  <c r="F28"/>
  <c r="F30"/>
  <c r="F32"/>
  <c r="F29" i="52"/>
  <c r="F31"/>
  <c r="F33"/>
  <c r="F28"/>
  <c r="F30"/>
  <c r="F32"/>
  <c r="F29" i="50"/>
  <c r="F28"/>
  <c r="F39" s="1"/>
  <c r="F29" i="48"/>
  <c r="F31"/>
  <c r="F30"/>
  <c r="F29" i="46"/>
  <c r="F31"/>
  <c r="F33"/>
  <c r="F28"/>
  <c r="F30"/>
  <c r="F32"/>
  <c r="F29" i="44"/>
  <c r="F31"/>
  <c r="F33"/>
  <c r="F28"/>
  <c r="F30"/>
  <c r="F32"/>
  <c r="F29" i="42"/>
  <c r="F28"/>
  <c r="F29" i="40"/>
  <c r="F31"/>
  <c r="F30"/>
  <c r="D32" i="39"/>
  <c r="D31"/>
  <c r="D30"/>
  <c r="D29"/>
  <c r="D28"/>
  <c r="D27"/>
  <c r="D26"/>
  <c r="D22"/>
  <c r="D21"/>
  <c r="D17"/>
  <c r="D18" s="1"/>
  <c r="A4"/>
  <c r="A2"/>
  <c r="E27" i="38"/>
  <c r="F29" s="1"/>
  <c r="F26"/>
  <c r="F25"/>
  <c r="F24"/>
  <c r="F22"/>
  <c r="F20"/>
  <c r="F19"/>
  <c r="E16"/>
  <c r="F17" s="1"/>
  <c r="F39" s="1"/>
  <c r="D32" i="37"/>
  <c r="D31"/>
  <c r="D30"/>
  <c r="D29"/>
  <c r="D28"/>
  <c r="D27"/>
  <c r="D26"/>
  <c r="D22"/>
  <c r="D21"/>
  <c r="D17"/>
  <c r="D18"/>
  <c r="A4"/>
  <c r="A2"/>
  <c r="E27" i="36"/>
  <c r="F34"/>
  <c r="F26"/>
  <c r="F25"/>
  <c r="F24"/>
  <c r="F22"/>
  <c r="F20"/>
  <c r="F19"/>
  <c r="E16"/>
  <c r="F17" s="1"/>
  <c r="F39" s="1"/>
  <c r="D32" i="35"/>
  <c r="D31"/>
  <c r="D30"/>
  <c r="D29"/>
  <c r="D28"/>
  <c r="D27"/>
  <c r="D26"/>
  <c r="D22"/>
  <c r="D21"/>
  <c r="D17"/>
  <c r="D18"/>
  <c r="A4"/>
  <c r="A2"/>
  <c r="E27" i="34"/>
  <c r="F34"/>
  <c r="F26"/>
  <c r="F25"/>
  <c r="F24"/>
  <c r="F22"/>
  <c r="F20"/>
  <c r="F19"/>
  <c r="E16"/>
  <c r="F17"/>
  <c r="E27" i="33"/>
  <c r="F28" s="1"/>
  <c r="E16"/>
  <c r="A2" i="11"/>
  <c r="F17" i="33"/>
  <c r="F39" s="1"/>
  <c r="D17" i="11" s="1"/>
  <c r="F22" i="33"/>
  <c r="F26"/>
  <c r="D32" i="11"/>
  <c r="C4" i="8"/>
  <c r="F25" i="33"/>
  <c r="D26" i="11" s="1"/>
  <c r="F20" i="33"/>
  <c r="D21" i="11"/>
  <c r="F19" i="33"/>
  <c r="A4" i="11"/>
  <c r="D12" i="8"/>
  <c r="F24" i="33"/>
  <c r="D11" i="7"/>
  <c r="D15" i="8" s="1"/>
  <c r="D12" i="7"/>
  <c r="D13" i="8" s="1"/>
  <c r="F33" i="38"/>
  <c r="F28"/>
  <c r="F32"/>
  <c r="F29" i="36"/>
  <c r="F31"/>
  <c r="F33"/>
  <c r="F28"/>
  <c r="F30"/>
  <c r="F32"/>
  <c r="F29" i="34"/>
  <c r="F31"/>
  <c r="F33"/>
  <c r="F28"/>
  <c r="F39"/>
  <c r="F30"/>
  <c r="F32"/>
  <c r="D18" i="11" l="1"/>
  <c r="D7" i="7"/>
  <c r="D14" i="8" s="1"/>
  <c r="D16" s="1"/>
  <c r="F33" i="33"/>
  <c r="D30" i="11" s="1"/>
  <c r="F32" i="33"/>
  <c r="D29" i="11" s="1"/>
  <c r="F34" i="38"/>
  <c r="F30"/>
  <c r="F31"/>
  <c r="F29" i="33"/>
  <c r="D22" i="11" s="1"/>
  <c r="F34" i="33"/>
  <c r="D31" i="11" s="1"/>
  <c r="F28" i="40"/>
  <c r="F39" s="1"/>
  <c r="F32" i="42"/>
  <c r="F33"/>
  <c r="F28" i="48"/>
  <c r="F39" s="1"/>
  <c r="F32" i="50"/>
  <c r="F33"/>
  <c r="F30" i="58"/>
  <c r="F31"/>
  <c r="F30" i="33"/>
  <c r="D27" i="11" s="1"/>
  <c r="F31" i="33"/>
  <c r="D28" i="11" s="1"/>
  <c r="F34" i="40"/>
  <c r="F32"/>
  <c r="F30" i="42"/>
  <c r="F31"/>
  <c r="F32" i="48"/>
  <c r="F30" i="50"/>
  <c r="F31"/>
  <c r="D17" i="8" l="1"/>
  <c r="D18" s="1"/>
  <c r="D20" s="1"/>
  <c r="D19" l="1"/>
  <c r="D21" s="1"/>
  <c r="D22" s="1"/>
</calcChain>
</file>

<file path=xl/sharedStrings.xml><?xml version="1.0" encoding="utf-8"?>
<sst xmlns="http://schemas.openxmlformats.org/spreadsheetml/2006/main" count="7995" uniqueCount="290">
  <si>
    <t>СУМ</t>
  </si>
  <si>
    <t>100М2</t>
  </si>
  <si>
    <t>3. Прочие затраты производственного характера (без затрат на временные здания и сооружения, дополнительных затрат при производстве работ в зимнее время)</t>
  </si>
  <si>
    <t xml:space="preserve">4. Затраты по данным ПОС (ШНК 4.01.16-04 п.4.16) </t>
  </si>
  <si>
    <t>Форма N 5</t>
  </si>
  <si>
    <t>(наименование стройки)</t>
  </si>
  <si>
    <t>(локальная ресурсная смета)</t>
  </si>
  <si>
    <t xml:space="preserve">                   </t>
  </si>
  <si>
    <t xml:space="preserve">на 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</si>
  <si>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</si>
  <si>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</si>
  <si>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</si>
  <si>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</si>
  <si>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</si>
  <si>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</si>
  <si>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</si>
  <si>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</si>
  <si>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</si>
  <si>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</si>
  <si>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1.1</t>
  </si>
  <si>
    <t>ЗАТРАТЫ ТРУДА РАБОЧИХ-СТРОИТЕЛЕЙ</t>
  </si>
  <si>
    <t>ЧЕЛ.-Ч</t>
  </si>
  <si>
    <t>МАШ.-Ч</t>
  </si>
  <si>
    <t>Т</t>
  </si>
  <si>
    <t>2</t>
  </si>
  <si>
    <t>М3</t>
  </si>
  <si>
    <t>3</t>
  </si>
  <si>
    <t>4</t>
  </si>
  <si>
    <t>5</t>
  </si>
  <si>
    <t>6</t>
  </si>
  <si>
    <t>7</t>
  </si>
  <si>
    <t>4.1</t>
  </si>
  <si>
    <t>кабельно-проводниковая продукция</t>
  </si>
  <si>
    <t>транспортные затраты на кабельно-проводниковую продукцию</t>
  </si>
  <si>
    <t>ИТОГО ПО ЛОКАЛЬНОЙ РЕСУРСНОЙ ВЕДОМОСТИ:</t>
  </si>
  <si>
    <t>ТРУДОВЫЕ РЕСУРСЫ</t>
  </si>
  <si>
    <t>СТРОИТЕЛЬНЫЕ МАШИНЫ И МЕХАНИЗМЫ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</si>
  <si>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</si>
  <si>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</si>
  <si>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</si>
  <si>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</si>
  <si>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</si>
  <si>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</si>
  <si>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ИТОГО ПО СТРОИТЕЛЬНЫМ МАШИНАМ</t>
  </si>
  <si>
    <t>СТРОИТЕЛЬНЫЕ МАТЕРИАЛЫ, ИЗДЕЛИЯ И ДЕТАЛИ</t>
  </si>
  <si>
    <t>ИТОГО ПО МАТЕРИАЛЬНЫМ РЕСУРСАМ</t>
  </si>
  <si>
    <t>ОБЪЕКТ:</t>
  </si>
  <si>
    <t xml:space="preserve"> </t>
  </si>
  <si>
    <t>Нормативная трудоемкость объекта (Т)</t>
  </si>
  <si>
    <t>чел/час</t>
  </si>
  <si>
    <t>Среднегодовая заработная плата строителей по региону в расчете на месяц, определенная на основе статистических данных за предыдущие 12 месяцев, тыс.сум./месяц (Змс)</t>
  </si>
  <si>
    <t>тыс.сум /месяц</t>
  </si>
  <si>
    <t>час</t>
  </si>
  <si>
    <t>Коэффициент учета размера отчислений на соцстрах (Ксс)</t>
  </si>
  <si>
    <t>коэфф.</t>
  </si>
  <si>
    <t>Затраты на эксплуатацию машин и механизмов (Сэм)</t>
  </si>
  <si>
    <t>тыс.сум</t>
  </si>
  <si>
    <t>Затраты на строительные материалы, изделия  (См)</t>
  </si>
  <si>
    <t>ресурсы по проекту</t>
  </si>
  <si>
    <t>Затраты на оборудование, мебель и инвентарь (Со)</t>
  </si>
  <si>
    <t>Транспортные затраты на материалы</t>
  </si>
  <si>
    <t>%</t>
  </si>
  <si>
    <t>Прочие затраты производственного характера:</t>
  </si>
  <si>
    <t>1. Временные здания и сооружения</t>
  </si>
  <si>
    <t>2. Зимнее удорожание</t>
  </si>
  <si>
    <t>Затраты на доставку оборудования и отчисления в пенсионный и дорожный фонд, экологический налог (ШНК 4.01.16-04 п. 5.5.)</t>
  </si>
  <si>
    <t>Кредитная линия (в соответствии с обоснованным  расчетом )</t>
  </si>
  <si>
    <t>Коэфициент риска</t>
  </si>
  <si>
    <t>Прочие затраты и расходы подрядчика (Пп)</t>
  </si>
  <si>
    <t>Прочие затраты заказчика (ШНК 4.01.6-04 п4.18) (Пз в денежном выражении)</t>
  </si>
  <si>
    <t>Прочие затраты заказчика (ШНК 4.01.6-04 п4.18)  (Пз в % выражении)</t>
  </si>
  <si>
    <t>Затраты на страхование строительства объектов</t>
  </si>
  <si>
    <t xml:space="preserve">                                                                                             </t>
  </si>
  <si>
    <t>СТАРТОВАЯ   СТОИМОСТЬ ОБЪЕКТА В ТЕКУЩИХ   ЦЕНАХ.</t>
  </si>
  <si>
    <t xml:space="preserve">   </t>
  </si>
  <si>
    <t>№№ ПП</t>
  </si>
  <si>
    <t xml:space="preserve">НАИМЕНОВАНИЕ ЗАТРАТ </t>
  </si>
  <si>
    <t>Цена</t>
  </si>
  <si>
    <t>(тыс.сум)</t>
  </si>
  <si>
    <t>ЗАТРАТЫ НА ОБОРУДОВАНИЕ, МЕБЕЛЬ И ИНВЕНТАРЬ</t>
  </si>
  <si>
    <t>ЗАТРАТЫ НА СТРОИТЕЛЬНЫЕ МАТЕРИАЛЫ, ИЗДЕЛИЯ И КОНСТРУКЦИИ</t>
  </si>
  <si>
    <t>ЗАТРАТЫ НА ОСНОВНУЮ ЗАРАБОТНУЮ ПЛАТУ С УЧЕТОМ НАЧИСЛЕНИЙ НА СОЦИАЛЬНОЕ СТРАХОВАНИЕ</t>
  </si>
  <si>
    <t>ЗАТРАТЫ НА ЭКСПЛУАТАЦИЮ МАШИН И МЕХАНИЗМОВ</t>
  </si>
  <si>
    <t>ПРОЧИЕ ЗАТРАТЫ ПРОИЗВОДСТВЕННОГО ХАРАКТЕРА</t>
  </si>
  <si>
    <t>ПРОЧИЕ ЗАТРАТЫ И РАСХОДЫ ПОДРЯДЧИКА</t>
  </si>
  <si>
    <t>ЗАТРАТЫ НА СТРАХОВАНИЕ СТРОИТЕЛЬСТВА ОБЪЕКТОВ</t>
  </si>
  <si>
    <t>ПРОЧИЕ ЗАТРАТЫ И РАСХОДЫ ЗАКАЗЧИКА</t>
  </si>
  <si>
    <t>ЗАТРАТЫ НА ПОКРЫТИЕ РИСКА, ОПРЕДЕЛЯЕМОГО ИСХОДЯ ИЗ ПРОГНОЗИРУЕМОГО ИНДЕКСА РОСТА ЦЕН В СТРОИТЕЛЬСТВЕ НА ОЧЕРЕДНОЙ ГОД</t>
  </si>
  <si>
    <t>И Т О Г О  СТОИМОСТЬ СТРОИТЕЛЬСТВА В ТЕКУЩИХ ЦЕНАХ</t>
  </si>
  <si>
    <t>И Т О Г О  СТОИМОСТЬ СТРОИТЕЛЬСТВА В ТЕКУЩИХ ЦЕНАХ С НДС</t>
  </si>
  <si>
    <t>ЗАКАЗЧИК</t>
  </si>
  <si>
    <t>ИСПОЛНИТЕЛЬ</t>
  </si>
  <si>
    <t>___________________</t>
  </si>
  <si>
    <t>МП</t>
  </si>
  <si>
    <t>5.1</t>
  </si>
  <si>
    <t>Среднегодовой фонд рабочего времени в часах по данным Министерства труда и социальной защиты населения Республики Узбекистан (Ф)</t>
  </si>
  <si>
    <t>М2</t>
  </si>
  <si>
    <t>3.1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</si>
  <si>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</si>
  <si>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</si>
  <si>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Е66-24-1</t>
  </si>
  <si>
    <t>РАЗБОРКА ТЕПЛОВОЙ ИЗОЛЯЦИИ ИЗ: ПЛИТ, СЕГМЕНТОВ И СКОРЛУП</t>
  </si>
  <si>
    <t>2.1</t>
  </si>
  <si>
    <t>2.2</t>
  </si>
  <si>
    <t>4.2</t>
  </si>
  <si>
    <t>4.3</t>
  </si>
  <si>
    <t>5.2</t>
  </si>
  <si>
    <t>5.3</t>
  </si>
  <si>
    <t>33404</t>
  </si>
  <si>
    <t>ЛЕНТА СТАЛЬНАЯ УПАКОВОЧНАЯ, МЯГКАЯ, НОРМАЛЬНОЙ ТОЧНОСТИ 0,7Х20-50 ММ</t>
  </si>
  <si>
    <t xml:space="preserve">ЛОКАЛЬНАЯ РЕСУРСНАЯ СМЕТА </t>
  </si>
  <si>
    <t>МАСТИКА КЛЕЯЩАЯ МОРОЗОСТОЙКАЯ БИТУМНО-МАСЛЯНАЯ МБ-50</t>
  </si>
  <si>
    <t>32124</t>
  </si>
  <si>
    <t>ЛАК БТ-577</t>
  </si>
  <si>
    <t>31226</t>
  </si>
  <si>
    <t>БИТУМЫ НЕФТЯНЫЕ СТРОИТЕЛЬНЫЕ ИЗОЛЯЦИОННЫЕ БНИ-IV-3, БНИ-IV, БНИ-V</t>
  </si>
  <si>
    <t>30101</t>
  </si>
  <si>
    <t>ФОЛЬГОИЗОЛ (ТФП)</t>
  </si>
  <si>
    <t>28405</t>
  </si>
  <si>
    <t>Е2601-054-01</t>
  </si>
  <si>
    <t>163</t>
  </si>
  <si>
    <t>АВТОМОБИЛИ-САМОСВАЛЫ ГРУЗОПОДЪЕМНОСТЬЮ ДО 10 Т</t>
  </si>
  <si>
    <t>10М</t>
  </si>
  <si>
    <t>38570</t>
  </si>
  <si>
    <t>5.4</t>
  </si>
  <si>
    <t>5.5</t>
  </si>
  <si>
    <t>5.6</t>
  </si>
  <si>
    <t>5.7</t>
  </si>
  <si>
    <t>КАЛЬК. ТТЭ</t>
  </si>
  <si>
    <t>ОБЕРТЫВАНИЕ ПОВЕРХНОСТИ ИЗОЛЯЦИИ РУЛОННЫМИ МАТЕРИАЛАМИ НАСУХО С ПРОКЛЕЙКОЙ ШВОВ</t>
  </si>
  <si>
    <t>ПРОВОЛОКА Д-1,2 ММ</t>
  </si>
  <si>
    <t>КГ</t>
  </si>
  <si>
    <t>АВТОМОБИЛИ БОРТОВЫЕ ГРУЗОПОДЪЕМНОСТЬЮ ДО 5 Т</t>
  </si>
  <si>
    <t>ИЗОЛЯЦИЯ ТРУБОПРОВОДОВ Д-108 ММ МАТАМИ ПРОШИВНЫМИ Т.30 ММ</t>
  </si>
  <si>
    <t>МАТЫ ПРОШИВНЫЕ</t>
  </si>
  <si>
    <t>Е310-1025</t>
  </si>
  <si>
    <t>ПЕРЕВОЗКА ГРУЗОВ АВТОМОБИЛЕМ, РАССТОЯНИЕ ПЕРЕВОЗКИ 25 КМ, КЛАСС ГРУЗА 1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</si>
  <si>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</si>
  <si>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t xml:space="preserve"> ВОССТАНОВЛЕНИЕ ТЕПЛОИЗОЛЯЦИИ ТЕПЛОВЫХ СЕТЕЙ ПО АДРЕСУ:УЛ. НАБ.АНХОР ВВ М-6-27 ОТ ТК-7 ДО "ВЕЛИСЕЛ КАФОЛАТ"  (Д-108 ММ L-470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</si>
  <si>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16-9-1</t>
    </r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</si>
  <si>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16-9-2</t>
    </r>
  </si>
  <si>
    <t xml:space="preserve"> ВОССТАНОВЛЕНИЕ ТЕПЛОИЗОЛЯЦИИ ТЕПЛОВЫХ СЕТЕЙ ПО АДРЕСУ:УЛ. НАБ. АНХОР ВВ М-6-27 ОТ ТК-9 ДО НАСОСНОЙ (Д-108 ММ L-170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</si>
  <si>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16-9-3</t>
    </r>
  </si>
  <si>
    <t xml:space="preserve"> ВОССТАНОВЛЕНИЕ ТЕПЛОИЗОЛЯЦИИ ТЕПЛОВЫХ СЕТЕЙ ПО АДРЕСУ:УЛ. НАБ. АНХОР ВВ М-6-27 ОТ НАСОСНОЙ ДО Ж/Д 6 (Д-108 ММ L-200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</si>
  <si>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16-9-4</t>
    </r>
  </si>
  <si>
    <t xml:space="preserve"> ВОССТАНОВЛЕНИЕ ТЕПЛОИЗОЛЯЦИИ ТЕПЛОВЫХ СЕТЕЙ ПО АДРЕСУ:УЛ. НАБ.АНХОР ВВ М-6-27 ОТ НАСОСНОЙ ДО Ж/Д 5  (Д-108 ММ L-80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</si>
  <si>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16-9-6</t>
    </r>
  </si>
  <si>
    <t xml:space="preserve"> ВОССТАНОВЛЕНИЕ ТЕПЛОИЗОЛЯЦИИ ТЕПЛОВЫХ СЕТЕЙ ПО АДРЕСУ:М-В Ц-10/11 ВВ М-6-37А ОТ ТВ-21 ДО Ж/Д 14 (Д-108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</si>
  <si>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16-9-7</t>
    </r>
  </si>
  <si>
    <t xml:space="preserve"> ВОССТАНОВЛЕНИЕ ТЕПЛОИЗОЛЯЦИИ ТЕПЛОВЫХ СЕТЕЙ ПО АДРЕСУ:М-В Ц-10/11 ВВ М-6-37А ОТ ТВ-21 ДО ТК-8 (Д-108 ММ L-180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</si>
  <si>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16-9-8</t>
    </r>
  </si>
  <si>
    <t>ВОССТАНОВЛЕНИЕ ТЕПЛОИЗОЛЯЦИИ ТЕПЛОВЫХ СЕТЕЙ ПО АДРЕСУ: М-В Ц-13 ВВ М-6-41-1 ОТ ПУ ДО ТВ-6 (Д-133 ММ L-400 П.М.)</t>
  </si>
  <si>
    <t>ИЗОЛЯЦИЯ ТРУБОПРОВОДОВ Д-133 ММ МАТАМИ ПРОШИВНЫМИ  Т. 40 ММ</t>
  </si>
  <si>
    <t xml:space="preserve">МАТЫ ПРОШИВНЫЕ </t>
  </si>
  <si>
    <r>
      <t xml:space="preserve">ЛОКАЛЬНАЯ РЕСУРСНАЯ ВЕДОМОСТЬ </t>
    </r>
    <r>
      <rPr>
        <sz val="12"/>
        <rFont val="Times New Roman Cyr"/>
        <charset val="204"/>
      </rPr>
      <t>№16-9-9</t>
    </r>
  </si>
  <si>
    <t>ВОССТАНОВЛЕНИЕ ТЕПЛОИЗОЛЯЦИИ ТЕПЛОВЫХ СЕТЕЙ ПО АДРЕСУ: М-В Ц-13 ВВ М-6-41 ОТ ТК-3 ДО Ж/Д 5 (Д-159 ММ L-200 П.М.)</t>
  </si>
  <si>
    <t>ИЗОЛЯЦИЯ ТРУБОПРОВОДОВ Д-159 ММ МАТАМИ ПРОШИВНЫМИ Т.40 ММ</t>
  </si>
  <si>
    <r>
      <t xml:space="preserve">ЛОКАЛЬНАЯ РЕСУРСНАЯ ВЕДОМОСТЬ </t>
    </r>
    <r>
      <rPr>
        <sz val="12"/>
        <rFont val="Times New Roman Cyr"/>
        <charset val="204"/>
      </rPr>
      <t>№16-9-10</t>
    </r>
  </si>
  <si>
    <t>ВОССТАНОВЛЕНИЕ ТЕПЛОИЗОЛЯЦИИ ТЕПЛОВЫХ СЕТЕЙ ПО АДРЕСУ: М-В Ц-12 ВВ Р-14-6 ОТ Р-14-6 ДО ТВ-3А (Д-159 ММ L-510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</si>
  <si>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16-9-11</t>
    </r>
  </si>
  <si>
    <t xml:space="preserve"> ВОССТАНОВЛЕНИЕ ТЕПЛОИЗОЛЯЦИИ ТЕПЛОВЫХ СЕТЕЙ ПО АДРЕСУ: М-В Ц-12 ВВ Р-14-6 ОТ ТВ-4 ДО ТВ-5 (Д-108 ММ L-280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</si>
  <si>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16-9-12</t>
    </r>
  </si>
  <si>
    <t>ВОССТАНОВЛЕНИЕ ТЕПЛОИЗОЛЯЦИИ ТЕПЛОВЫХ СЕТЕЙ ПО АДРЕСУ: М-В Ц-12 ВВ Р-14-9 ОТ ТВ-6 ДО ТВ-16 (Д-219 ММ L-310 П.М.)</t>
  </si>
  <si>
    <t>ИЗОЛЯЦИЯ ТРУБОПРОВОДОВ Д-219 ММ МАТАМИ ПРОШИВНЫМИ  Т.40 ММ</t>
  </si>
  <si>
    <t>14820</t>
  </si>
  <si>
    <t>ЛЕНТА БАНДАЖНАЯ</t>
  </si>
  <si>
    <t>М</t>
  </si>
  <si>
    <r>
      <t xml:space="preserve">ЛОКАЛЬНАЯ РЕСУРСНАЯ ВЕДОМОСТЬ </t>
    </r>
    <r>
      <rPr>
        <sz val="12"/>
        <rFont val="Times New Roman Cyr"/>
        <charset val="204"/>
      </rPr>
      <t>№16-9-13</t>
    </r>
  </si>
  <si>
    <t>ВОССТАНОВЛЕНИЕ ТЕПЛОИЗОЛЯЦИИ ТЕПЛОВЫХ СЕТЕЙ ПО АДРЕСУ: М-В Ц-12 ВВ Р-14-9 ОТ ТВ-16 ДО ТК-14 (Д-159 ММ L-70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</si>
  <si>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16-6-14</t>
    </r>
  </si>
  <si>
    <t>ВОССТАНОВЛЕНИЕ ТЕПЛОИЗОЛЯЦИИ ТЕПЛОВЫХ СЕТЕЙ ПО АДРЕСУ: М-В Ц-12 ВВ Р-14-9 ОТ Р-14-11 ОТ ТК-2 ДО ТК-1 (Д-219 ММ L-100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</si>
  <si>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16-9-15</t>
    </r>
  </si>
  <si>
    <t xml:space="preserve"> ВОССТАНОВЛЕНИЕ ТЕПЛОИЗОЛЯЦИИ ТЕПЛОВЫХ СЕТЕЙ ПО АДРЕСУ:М-В Ц-12 ВВ Р-14-11 ОТ Ж/Д-9 ДО Ж/Д-10 (Д-108 ММ L-100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</si>
  <si>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16-9-5</t>
    </r>
  </si>
  <si>
    <t>ВОССТАНОВЛЕНИЕ ТЕПЛОВОЙ ИЗОЛЯЦИИ ТЕПЛОВЫХ СЕТЕЙ:УЛ. НАБ.АНХОР ВВ М-6-27 ОТ НАСОСНОЙ ДО Ж/Д 2 (Д-133 ММ L-110 П.М., Д-108 ММ L- 150 П.М.)</t>
  </si>
  <si>
    <t>РАЗБОРКА ТЕПЛОВОЙ ИЗОЛЯЦИИ ИЗ: ПЛИТ, СЕГМЕНТОВ И СКОРЛУП (Д-108 ММ)</t>
  </si>
  <si>
    <t>РАЗБОРКА ТЕПЛОВОЙ ИЗОЛЯЦИИ ИЗ: ПЛИТ, СЕГМЕНТОВ И СКОРЛУП (Д-133 ММ)</t>
  </si>
  <si>
    <t>3.2</t>
  </si>
  <si>
    <t>64614</t>
  </si>
  <si>
    <t>ПРОВОЛОКА ДИАМЕТРОМ 1,2 ММ</t>
  </si>
  <si>
    <t>ИЗОЛЯЦИЯ ТРУБОПРОВОДОВ Д-133 ММ МАТАМИ ПРОШИВНЫМИ Т.40 ММ</t>
  </si>
  <si>
    <t>6.1</t>
  </si>
  <si>
    <t>6.2</t>
  </si>
  <si>
    <t>6.3</t>
  </si>
  <si>
    <t>ОБЕРТЫВАНИЕ ПОВЕРХНОСТИ ИЗОЛЯЦИИ РУЛОННЫМИ МАТЕРИАЛАМИ НАСУХО С ПРОКЛЕЙКОЙ ШВОВ (Д-108 ММ)</t>
  </si>
  <si>
    <t>7.1</t>
  </si>
  <si>
    <t>7.2</t>
  </si>
  <si>
    <t>2509</t>
  </si>
  <si>
    <t>7.3</t>
  </si>
  <si>
    <t>7.4</t>
  </si>
  <si>
    <t>7.5</t>
  </si>
  <si>
    <t>7.6</t>
  </si>
  <si>
    <t>7.7</t>
  </si>
  <si>
    <t>8</t>
  </si>
  <si>
    <t>ОБЕРТЫВАНИЕ ПОВЕРХНОСТИ ИЗОЛЯЦИИ РУЛОННЫМИ МАТЕРИАЛАМИ НАСУХО С ПРОКЛЕЙКОЙ ШВОВ (Д-133 ММ)</t>
  </si>
  <si>
    <t>8.1</t>
  </si>
  <si>
    <t>8.2</t>
  </si>
  <si>
    <t>8.3</t>
  </si>
  <si>
    <t>8.4</t>
  </si>
  <si>
    <t>8.5</t>
  </si>
  <si>
    <t>8.6</t>
  </si>
  <si>
    <t>8.7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</si>
  <si>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№16-10-1</t>
    </r>
  </si>
  <si>
    <t xml:space="preserve"> ВОССТАНОВЛЕНИЕ ТЕПЛОИЗОЛЯЦИИ ТЕПЛОВЫХ СЕТЕЙ ПО АДРЕСУ: М-В СПУТНИК-3 ОТ Ж/Д 24 ДО Ж/Д 27 (Д-76 ММ L-100 П.М.)</t>
  </si>
  <si>
    <t>Е310-1030</t>
  </si>
  <si>
    <t>ПЕРЕВОЗКА ГРУЗОВ АВТОМОБИЛЕМ, РАССТОЯНИЕ ПЕРЕВОЗКИ 30 КМ, КЛАСС ГРУЗА 1</t>
  </si>
  <si>
    <t>ИЗОЛЯЦИЯ ТРУБОПРОВОДОВ Д-76 ММ МАТАМИ ПРОШИВНЫМИ Т.30 ММ</t>
  </si>
  <si>
    <t xml:space="preserve">ПРОВОЛОКА Д-1,2 ММ 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</si>
  <si>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№16-10-2</t>
    </r>
  </si>
  <si>
    <t xml:space="preserve"> ВОССТАНОВЛЕНИЕ ТЕПЛОИЗОЛЯЦИИ ТЕПЛОВЫХ СЕТЕЙ ПО АДРЕСУ: М-В СПУТНИК-3 ОТ ТВ-2-3-2 ДО Ж/Д 76 (Д-76 ММ L-180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</si>
  <si>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№16-10-3</t>
    </r>
  </si>
  <si>
    <t xml:space="preserve"> ВОССТАНОВЛЕНИЕ ТЕПЛОИЗОЛЯЦИИ ТЕПЛОВЫХ СЕТЕЙ ПО АДРЕСУ: М-В СПУТНИК-3 ОТ Ж/Д 66 ДО Ж/Д 58 (Д-76 ММ L-150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</si>
  <si>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№16-10-4</t>
    </r>
  </si>
  <si>
    <t xml:space="preserve"> ВОССТАНОВЛЕНИЕ ТЕПЛОИЗОЛЯЦИИ ТЕПЛОВЫХ СЕТЕЙ ПО АДРЕСУ: М-В СПУТНИК-3 ОТ ТВ-2-3-3 ДО Ж/Д 45 (Д-76 ММ L-160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</si>
  <si>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№16-10-5</t>
    </r>
  </si>
  <si>
    <t xml:space="preserve"> ВОССТАНОВЛЕНИЕ ТЕПЛОИЗОЛЯЦИИ ТЕПЛОВЫХ СЕТЕЙ ПО АДРЕСУ: М-В СПУТНИК-2 ОТ ТВ-2-2-9 ДО Ж/Д 34 (Д-76 ММ L-320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</si>
  <si>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№16-10-6</t>
    </r>
  </si>
  <si>
    <t xml:space="preserve"> ВОССТАНОВЛЕНИЕ ТЕПЛОИЗОЛЯЦИИ ТЕПЛОВЫХ СЕТЕЙ ПО АДРЕСУ: М-В СПУТНИК-6 ОТ ТК-4-6-6 ДО Ж/Д 18 (Д-76 ММ L-180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</si>
  <si>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16-10-7</t>
    </r>
  </si>
  <si>
    <t xml:space="preserve"> ВОССТАНОВЛЕНИЕ ТЕПЛОИЗОЛЯЦИИ ТЕПЛОВЫХ СЕТЕЙ ПО АДРЕСУ: М-В СПУТНИК-2 ОТ ТВ-2-2-7 ДО ПРОКУРАТУРЫ (Д-89 ММ L-200 П.М.)</t>
  </si>
  <si>
    <t>ИЗОЛЯЦИЯ ТРУБОПРОВОДОВ Д-89 ММ МАТАМИ ПРОШИВНЫМИ Т. 30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</si>
  <si>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16-10-8</t>
    </r>
  </si>
  <si>
    <t xml:space="preserve"> ВОССТАНОВЛЕНИЕ ТЕПЛОИЗОЛЯЦИИ ТЕПЛОВЫХ СЕТЕЙ ПО АДРЕСУ: М-В СПУТНИК-3 ОТ Ж/Д 47 ДО Ж/Д 50 (Д-89 ММ L-240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</si>
  <si>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16-10-9</t>
    </r>
  </si>
  <si>
    <t xml:space="preserve"> ВОССТАНОВЛЕНИЕ ТЕПЛОИЗОЛЯЦИИ ТЕПЛОВЫХ СЕТЕЙ ПО АДРЕСУ: М-В СПУТНИК-3 ОТ ТВ-2-3-3 ДО Ж/Д 33 (Д-89 ММ L-350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</si>
  <si>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16-10-10</t>
    </r>
  </si>
  <si>
    <t xml:space="preserve"> ВОССТАНОВЛЕНИЕ ТЕПЛОИЗОЛЯЦИИ ТЕПЛОВЫХ СЕТЕЙ ПО АДРЕСУ: М-В СПУТНИК-4 ОТ Ж/Д 7 ДО Ж/Д 10 (Д-89 ММ L-150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</si>
  <si>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16-10-11</t>
    </r>
  </si>
  <si>
    <t xml:space="preserve"> ВОССТАНОВЛЕНИЕ ТЕПЛОИЗОЛЯЦИИ ТЕПЛОВЫХ СЕТЕЙ ПО АДРЕСУ: М-В СПУТНИК-4 ОТ Ж-Д 17 ДО Ж-Д 20 (Д-89 ММ L-130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</si>
  <si>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16-10-12</t>
    </r>
  </si>
  <si>
    <t xml:space="preserve"> ВОССТАНОВЛЕНИЕ ТЕПЛОИЗОЛЯЦИИ ТЕПЛОВЫХ СЕТЕЙ ПО АДРЕСУ: М-В СПУТНИК-4 ОТ Ж/Д 21 ДО Ж/Д 24 (Д-89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</si>
  <si>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16-10-13</t>
    </r>
  </si>
  <si>
    <t xml:space="preserve"> ВОССТАНОВЛЕНИЕ ТЕПЛОИЗОЛЯЦИИ ТЕПЛОВЫХ СЕТЕЙ ПО АДРЕСУ: М-В СПУТНИК-Ц2 ОТ ТВ-Р1-6 ДО ТВ-7 ШКОЛА №7 (Д-89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</si>
  <si>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16-10-14</t>
    </r>
  </si>
  <si>
    <t xml:space="preserve"> ВОССТАНОВЛЕНИЕ ТЕПЛОИЗОЛЯЦИИ ТЕПЛОВЫХ СЕТЕЙ ПО АДРЕСУ: М-В СПУТНИК-6 ОТ ТК-4-6-5 ДО Ж/Д 24 (Д-89 ММ L-160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</si>
  <si>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16-10-15</t>
    </r>
  </si>
  <si>
    <t xml:space="preserve"> ВОССТАНОВЛЕНИЕ ТЕПЛОИЗОЛЯЦИИ ТЕПЛОВЫХ СЕТЕЙ ПО АДРЕСУ: М-В СПУТНИК-6 ОТ Ж/Д 30 ДО Ж/Д 28 (Д-89 ММ L-150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</si>
  <si>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16-10-16</t>
    </r>
  </si>
  <si>
    <t xml:space="preserve"> ВОССТАНОВЛЕНИЕ ТЕПЛОИЗОЛЯЦИИ ТЕПЛОВЫХ СЕТЕЙ ПО АДРЕСУ: М-В СПУТНИК-Ц2 ОТ ТВ-Р1-6 ДО Д/С 45 (Д-89 ММ L-320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</si>
  <si>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16-10-17</t>
    </r>
  </si>
  <si>
    <t xml:space="preserve"> ВОССТАНОВЛЕНИЕ ТЕПЛОИЗОЛЯЦИИ ТЕПЛОВЫХ СЕТЕЙ ПО АДРЕСУ: М-В СПУТНИК-6 ОТ ТВ-4-6-7 ДО Ж/Д 35 (Д-108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</si>
  <si>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16-10-18</t>
    </r>
  </si>
  <si>
    <t xml:space="preserve"> ВОССТАНОВЛЕНИЕ ТЕПЛОИЗОЛЯЦИИ ТЕПЛОВЫХ СЕТЕЙ ПО АДРЕСУ: М-В СПУТНИК-9 ОТ Ж/Д 20 ДО Ж/Д 19 (Д-108 ММ L-95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</si>
  <si>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16-10-19</t>
    </r>
  </si>
  <si>
    <t xml:space="preserve"> ВОССТАНОВЛЕНИЕ ТЕПЛОИЗОЛЯЦИИ ТЕПЛОВЫХ СЕТЕЙ ПО АДРЕСУ: М-В СПУТНИК-9 ОТ ТВ-4-9-7 ДО Ж/Д 1 (Д-108 ММ L-240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</si>
  <si>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№16-10-20</t>
    </r>
  </si>
  <si>
    <t xml:space="preserve"> ВОССТАНОВЛЕНИЕ ТЕПЛОИЗОЛЯЦИИ ТЕПЛОВЫХ СЕТЕЙ ПО АДРЕСУ: ОТ ЛК №1 М-В СПУТНИК-5 ОТ ТВ-5-2 В СТОРОНУ Ж/Д 4 (Д-76 ММ L-230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</si>
  <si>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№16-10-21</t>
    </r>
  </si>
  <si>
    <t xml:space="preserve"> ВОССТАНОВЛЕНИЕ ТЕПЛОИЗОЛЯЦИИ ТЕПЛОВЫХ СЕТЕЙ ПО АДРЕСУ: М-В СПУТНИК-Ц2 ОТ ТВ-7 ДО Д/С 508 Ж/Д 10 (Д-76 ММ L-400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</si>
  <si>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16-10-22</t>
    </r>
  </si>
  <si>
    <t>ВОССТАНОВЛЕНИЕ ТЕПЛОВОЙ ИЗОЛЯЦИИ ТЕПЛОВЫХ СЕТЕЙ: ОТ ЛК №3 М-В СПУТНИК-8 ОТ ТВ-8-8 В СТОРОНУ Ж/Д 20,21,22  (Д-133 ММ L-250 П.М., Д-108 ММ L- 120 П.М.)</t>
  </si>
  <si>
    <t>РАЗБОРКА ТЕПЛОВОЙ ИЗОЛЯЦИИ ИЗ: ПЛИТ, СЕГМЕНТОВ И СКОРЛУП (Д-120 ММ)</t>
  </si>
  <si>
    <t>ИЗОЛЯЦИЯ ТРУБОПРОВОДОВ Д-133 ММ Т.40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</si>
  <si>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16-10-23</t>
    </r>
  </si>
  <si>
    <t>ВОССТАНОВЛЕНИЕ ТЕПЛОВОЙ ИЗОЛЯЦИИ ТЕПЛЛВЫХ СЕТЕЙ ПО АДРЕСУ: ОТ ЛК №3 М-В СПУТНИК-8 ОТ ТВ-8-9 ДО Ж/Д 61 ( Д-57 ММ L-200 П.М.)</t>
  </si>
  <si>
    <t>ИЗОЛЯЦИЯ ТРУБОПРОВОДОВ Д-57 ММ МАТАМИ ПРОШИВНЫМИ Т.30 ММ</t>
  </si>
  <si>
    <r>
      <t xml:space="preserve">ЛОКАЛЬНАЯ РЕСУРСНАЯ ВЕДОМОСТЬ </t>
    </r>
    <r>
      <rPr>
        <sz val="12"/>
        <rFont val="Times New Roman Cyr"/>
        <charset val="204"/>
      </rPr>
      <t>№ 16-10-24</t>
    </r>
  </si>
  <si>
    <t>ВОССТАНОВЛЕНИЕ ТЕПЛОИЗОЛЯЦИИ ТЕПЛОВЫХ СЕТЕЙ ПО АДРЕСУ: М-В СПУТНИК-2 ОТ Ж/Д 65 ДО ТВ-2-4-7 (Д-159 ММ L-60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</si>
  <si>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16-10-25</t>
    </r>
  </si>
  <si>
    <t>ВОССТАНОВЛЕНИЕ ТЕПЛОИЗОЛЯЦИИ ТЕПЛОВЫХ СЕТЕЙ ПО АДРЕСУ: М-В СПУТНИК-6 ОТ Ж/Д 30 ДО Ж/Д 32 (Д-133 ММ L-100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</si>
  <si>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16-10-26</t>
    </r>
  </si>
  <si>
    <t xml:space="preserve"> ВОССТАНОВЛЕНИЕ ТЕПЛОИЗОЛЯЦИИ ТЕПЛОВЫХ СЕТЕЙ ПО АДРЕСУ: М-В СПУТНИК-5 ОТ ЛК №1 ДО ТВ-5-2 (Д-108 ММ L-40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</si>
  <si>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16-10-27</t>
    </r>
  </si>
  <si>
    <t xml:space="preserve"> ВОССТАНОВЛЕНИЕ ТЕПЛОИЗОЛЯЦИИ ТЕПЛОВЫХ СЕТЕЙ ПО АДРЕСУ: М-В СПУТНИК-4 ОТ Ж/Д 27 ДО Ж/Д 29 (Д-108 ММ L-62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</si>
  <si>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16-10-28</t>
    </r>
  </si>
  <si>
    <t xml:space="preserve"> ВОССТАНОВЛЕНИЕ ТЕПЛОИЗОЛЯЦИИ ТЕПЛОВЫХ СЕТЕЙ ПО АДРЕСУ: М-В СПУТНИК-3 ОТ Ж-Д 46 ДО Ж-Д 21 (Д-108 ММ L-220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</si>
  <si>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№16-10-29</t>
    </r>
  </si>
  <si>
    <t xml:space="preserve"> ВОССТАНОВЛЕНИЕ ТЕПЛОИЗОЛЯЦИИ ТЕПЛОВЫХ СЕТЕЙ ПО АДРЕСУ: М-В СПУТНИК-1 ОТ ТВ-1-1-1 ДО Ж/Д 64 (Д-76 ММ L-90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</si>
  <si>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16-13-1</t>
    </r>
  </si>
  <si>
    <t>ВОССТАНОВЛЕНИЕ ТЕПЛОИЗОЛЯЦИИ ТЕПЛОВЫХ СЕТЕЙ ПО АДРЕСУ: КВАРТАЛ 12 ВВ 4-37 ТК-5-6 (Д-133 ММ L-50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</si>
  <si>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16-13-2</t>
    </r>
  </si>
  <si>
    <t>ВОССТАНОВЛЕНИЕ ТЕПЛОИЗОЛЯЦИИ ТЕПЛОВЫХ СЕТЕЙ ПО АДРЕСУ: КВАРТАЛ 12 ВВ 4-37 ТК-6-7 (Д-133 ММ L-80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</si>
  <si>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16-13-3</t>
    </r>
  </si>
  <si>
    <t>ВОССТАНОВЛЕНИЕ ТЕПЛОИЗОЛЯЦИИ ТЕПЛОВЫХ СЕТЕЙ ПО АДРЕСУ: КВАРТАЛ 12 ВВ 4-37 ТК-7-8 (Д-133 ММ L-80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</si>
  <si>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16-13-4</t>
    </r>
  </si>
  <si>
    <t xml:space="preserve"> ВОССТАНОВЛЕНИЕ ТЕПЛОИЗОЛЯЦИИ ТЕПЛОВЫХ СЕТЕЙ ПО АДРЕСУ: КВАРТАЛ 12 ВВ 4-37 ТК-8-9 (Д-108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</si>
  <si>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16-13-5</t>
    </r>
  </si>
  <si>
    <t>ВОССТАНОВЛЕНИЕ ТЕПЛОИЗОЛЯЦИИ ТЕПЛОВЫХ СЕТЕЙ ПО АДРЕСУ: КВАРТАЛ 15 ВВ 8-30 ТКВ-19-35 (Д-133 ММ L-200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</si>
  <si>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16-13-6</t>
    </r>
  </si>
  <si>
    <t>ВОССТАНОВЛЕНИЕ ТЕПЛОИЗОЛЯЦИИ ТЕПЛОВЫХ СЕТЕЙ ПО АДРЕСУ: КВАРТАЛ 15 ВВ 4-35 ТКВ-17-18 (Д-133 ММ L-220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</si>
  <si>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№16-13-7</t>
    </r>
  </si>
  <si>
    <t>ВОССТАНОВЛЕНИЕ ТЕПЛОИЗОЛЯЦИИ ТЕПЛОВЫХ СЕТЕЙ ПО АДРЕСУ: КВАРТАЛ 15 ВВ 4-37 ТК-2-3 (Д-159 ММ L-280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</si>
  <si>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№16-13-8</t>
    </r>
  </si>
  <si>
    <t>ВОССТАНОВЛЕНИЕ ТЕПЛОИЗОЛЯЦИИ ТЕПЛОВЫХ СЕТЕЙ ПО АДРЕСУ: КВАРТАЛ 15 ВВ 4-37 ТК-3-3А (Д-159 ММ L-110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</si>
  <si>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№16-13-10</t>
    </r>
  </si>
  <si>
    <t>ВОССТАНОВЛЕНИЕ ТЕПЛОИЗОЛЯЦИИ ТЕПЛОВЫХ СЕТЕЙ ПО АДРЕСУ: Ц-5 ВВ 7-42 ТКВ-4-4А (Д-159 ММ L-100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</si>
  <si>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№16-13-11</t>
    </r>
  </si>
  <si>
    <t>ВОССТАНОВЛЕНИЕ ТЕПЛОИЗОЛЯЦИИ ТЕПЛОВЫХ СЕТЕЙ ПО АДРЕСУ: КВАРТАЛ 4 ВВ 4-19 ТКВ-17-18 (Д-159 ММ L-140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</si>
  <si>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№16-13-9</t>
    </r>
  </si>
  <si>
    <t>ВОССТАНОВЛЕНИЕ ТЕПЛОИЗОЛЯЦИИ ТЕПЛОВЫХ СЕТЕЙ ПО АДРЕСУ: Ц-5 ВВ 7-45 ТКВ-3-33 (Д-159 ММ L-90 П.М.)</t>
  </si>
</sst>
</file>

<file path=xl/styles.xml><?xml version="1.0" encoding="utf-8"?>
<styleSheet xmlns="http://schemas.openxmlformats.org/spreadsheetml/2006/main">
  <numFmts count="12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"/>
    <numFmt numFmtId="167" formatCode="0.00000"/>
    <numFmt numFmtId="168" formatCode="0.0000"/>
    <numFmt numFmtId="169" formatCode="0.000"/>
    <numFmt numFmtId="170" formatCode="_-* #,##0&quot;сом.&quot;_-;\-* #,##0&quot;сом.&quot;_-;_-* &quot;-&quot;&quot;сом.&quot;_-;_-@_-"/>
    <numFmt numFmtId="171" formatCode="#,##0.000"/>
    <numFmt numFmtId="172" formatCode="0.0"/>
    <numFmt numFmtId="173" formatCode="_-* #,##0.000_р_._-;\-* #,##0.000_р_._-;_-* &quot;-&quot;??_р_._-;_-@_-"/>
    <numFmt numFmtId="174" formatCode="\ #,##0.00&quot;р. &quot;;\-#,##0.00&quot;р. &quot;;&quot; -&quot;#&quot;р. &quot;;@\ "/>
    <numFmt numFmtId="175" formatCode="_-* #,##0.0000_р_._-;\-* #,##0.0000_р_._-;_-* &quot;-&quot;??_р_._-;_-@_-"/>
  </numFmts>
  <fonts count="93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charset val="204"/>
    </font>
    <font>
      <b/>
      <sz val="14"/>
      <name val="Times New Roman Cyr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charset val="204"/>
    </font>
    <font>
      <sz val="10"/>
      <color indexed="58"/>
      <name val="Times New Roman Cyr"/>
      <charset val="204"/>
    </font>
    <font>
      <sz val="10"/>
      <color indexed="18"/>
      <name val="Times New Roman Cyr"/>
      <charset val="204"/>
    </font>
    <font>
      <sz val="9"/>
      <color indexed="20"/>
      <name val="Times New Roman Cyr"/>
      <charset val="204"/>
    </font>
    <font>
      <sz val="9"/>
      <color indexed="58"/>
      <name val="Times New Roman Cyr"/>
      <charset val="204"/>
    </font>
    <font>
      <sz val="9"/>
      <color indexed="18"/>
      <name val="Times New Roman Cyr"/>
      <charset val="204"/>
    </font>
    <font>
      <sz val="9"/>
      <name val="Times New Roman"/>
      <family val="1"/>
      <charset val="204"/>
    </font>
    <font>
      <sz val="12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3300"/>
      <name val="Times New Roman Cyr"/>
      <charset val="204"/>
    </font>
    <font>
      <sz val="10"/>
      <color rgb="FF000080"/>
      <name val="Times New Roman Cyr"/>
      <charset val="204"/>
    </font>
    <font>
      <sz val="9"/>
      <color rgb="FF800080"/>
      <name val="Times New Roman Cyr"/>
      <charset val="204"/>
    </font>
    <font>
      <sz val="9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1"/>
      <name val="Times New Roman Cyr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ashed">
        <color indexed="62"/>
      </top>
      <bottom style="hair">
        <color indexed="8"/>
      </bottom>
      <diagonal/>
    </border>
    <border>
      <left/>
      <right style="hair">
        <color indexed="8"/>
      </right>
      <top style="dashed">
        <color indexed="6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ashed">
        <color indexed="62"/>
      </bottom>
      <diagonal/>
    </border>
    <border>
      <left/>
      <right style="hair">
        <color indexed="8"/>
      </right>
      <top style="hair">
        <color indexed="8"/>
      </top>
      <bottom style="dashed">
        <color indexed="62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375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70" fillId="2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70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70" fillId="27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0" fillId="2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0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70" fillId="3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70" fillId="3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70" fillId="3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3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10" fillId="12" borderId="0" applyNumberFormat="0" applyBorder="0" applyAlignment="0" applyProtection="0"/>
    <xf numFmtId="0" fontId="71" fillId="37" borderId="0" applyNumberFormat="0" applyBorder="0" applyAlignment="0" applyProtection="0"/>
    <xf numFmtId="0" fontId="10" fillId="9" borderId="0" applyNumberFormat="0" applyBorder="0" applyAlignment="0" applyProtection="0"/>
    <xf numFmtId="0" fontId="71" fillId="3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71" fillId="3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71" fillId="4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71" fillId="4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71" fillId="4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1" applyNumberFormat="0" applyAlignment="0" applyProtection="0"/>
    <xf numFmtId="0" fontId="47" fillId="0" borderId="6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0" borderId="8" applyNumberForma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71" fillId="4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1" fillId="4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71" fillId="4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71" fillId="4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71" fillId="4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1" fillId="48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72" fillId="49" borderId="27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73" fillId="50" borderId="28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74" fillId="50" borderId="27" applyNumberFormat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0" fontId="8" fillId="0" borderId="0" applyFill="0" applyBorder="0" applyAlignment="0" applyProtection="0"/>
    <xf numFmtId="164" fontId="7" fillId="0" borderId="0" applyFont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0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75" fillId="0" borderId="29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76" fillId="0" borderId="30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77" fillId="0" borderId="3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8" fillId="0" borderId="32" applyNumberFormat="0" applyFill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79" fillId="51" borderId="3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81" fillId="5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7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0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82" fillId="5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70" fillId="54" borderId="34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84" fillId="0" borderId="3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86" fillId="5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0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71" fillId="42" borderId="0" applyNumberFormat="0" applyBorder="0" applyAlignment="0" applyProtection="0"/>
    <xf numFmtId="0" fontId="80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1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0" fontId="9" fillId="54" borderId="3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14">
    <xf numFmtId="0" fontId="0" fillId="0" borderId="0" xfId="0"/>
    <xf numFmtId="0" fontId="2" fillId="24" borderId="0" xfId="3060" applyFill="1"/>
    <xf numFmtId="0" fontId="26" fillId="24" borderId="0" xfId="3060" applyFont="1" applyFill="1" applyBorder="1" applyAlignment="1">
      <alignment vertical="center" wrapText="1"/>
    </xf>
    <xf numFmtId="0" fontId="27" fillId="24" borderId="0" xfId="3060" applyFont="1" applyFill="1"/>
    <xf numFmtId="0" fontId="28" fillId="24" borderId="0" xfId="3060" applyFont="1" applyFill="1" applyBorder="1" applyAlignment="1">
      <alignment vertical="center" wrapText="1"/>
    </xf>
    <xf numFmtId="0" fontId="2" fillId="24" borderId="10" xfId="3060" applyFill="1" applyBorder="1"/>
    <xf numFmtId="0" fontId="7" fillId="24" borderId="10" xfId="3062" applyNumberFormat="1" applyFont="1" applyFill="1" applyBorder="1" applyAlignment="1">
      <alignment horizontal="left" vertical="top" wrapText="1" indent="1"/>
    </xf>
    <xf numFmtId="0" fontId="2" fillId="24" borderId="0" xfId="3060" applyFill="1" applyBorder="1"/>
    <xf numFmtId="0" fontId="7" fillId="0" borderId="0" xfId="3062"/>
    <xf numFmtId="0" fontId="7" fillId="0" borderId="0" xfId="3062" applyAlignment="1">
      <alignment horizontal="center"/>
    </xf>
    <xf numFmtId="0" fontId="7" fillId="0" borderId="0" xfId="3062" applyFont="1"/>
    <xf numFmtId="0" fontId="30" fillId="0" borderId="0" xfId="3062" applyFont="1" applyAlignment="1">
      <alignment shrinkToFit="1"/>
    </xf>
    <xf numFmtId="0" fontId="7" fillId="0" borderId="0" xfId="3062" applyAlignment="1">
      <alignment shrinkToFit="1"/>
    </xf>
    <xf numFmtId="49" fontId="6" fillId="0" borderId="0" xfId="3062" applyNumberFormat="1" applyFont="1"/>
    <xf numFmtId="0" fontId="31" fillId="0" borderId="0" xfId="3062" applyFont="1"/>
    <xf numFmtId="0" fontId="31" fillId="0" borderId="0" xfId="3062" applyFont="1" applyAlignment="1">
      <alignment horizontal="center"/>
    </xf>
    <xf numFmtId="0" fontId="6" fillId="0" borderId="0" xfId="3062" applyFont="1"/>
    <xf numFmtId="0" fontId="32" fillId="0" borderId="0" xfId="3062" applyFont="1" applyAlignment="1">
      <alignment horizontal="center"/>
    </xf>
    <xf numFmtId="0" fontId="33" fillId="0" borderId="0" xfId="3062" applyFont="1" applyAlignment="1">
      <alignment horizontal="center"/>
    </xf>
    <xf numFmtId="0" fontId="31" fillId="0" borderId="0" xfId="3062" applyFont="1" applyBorder="1" applyAlignment="1">
      <alignment horizontal="center" vertical="center" wrapText="1"/>
    </xf>
    <xf numFmtId="0" fontId="31" fillId="0" borderId="0" xfId="3062" applyFont="1" applyBorder="1" applyAlignment="1">
      <alignment horizontal="left" vertical="center" indent="4"/>
    </xf>
    <xf numFmtId="0" fontId="31" fillId="0" borderId="0" xfId="3062" applyFont="1" applyBorder="1" applyAlignment="1">
      <alignment horizontal="left" vertical="center" wrapText="1" indent="4"/>
    </xf>
    <xf numFmtId="0" fontId="4" fillId="0" borderId="0" xfId="3062" applyFont="1" applyBorder="1" applyAlignment="1">
      <alignment horizontal="center" vertical="center" wrapText="1"/>
    </xf>
    <xf numFmtId="0" fontId="7" fillId="0" borderId="0" xfId="3062" applyFont="1" applyBorder="1" applyAlignment="1">
      <alignment horizontal="left" vertical="center" indent="4"/>
    </xf>
    <xf numFmtId="0" fontId="34" fillId="0" borderId="11" xfId="3062" applyFont="1" applyBorder="1" applyAlignment="1">
      <alignment horizontal="center" vertical="center" wrapText="1"/>
    </xf>
    <xf numFmtId="0" fontId="7" fillId="0" borderId="0" xfId="3062" applyBorder="1"/>
    <xf numFmtId="0" fontId="34" fillId="0" borderId="12" xfId="3062" applyFont="1" applyBorder="1" applyAlignment="1">
      <alignment horizontal="center"/>
    </xf>
    <xf numFmtId="0" fontId="8" fillId="0" borderId="10" xfId="3062" applyFont="1" applyBorder="1" applyAlignment="1">
      <alignment horizontal="center" vertical="center"/>
    </xf>
    <xf numFmtId="0" fontId="8" fillId="0" borderId="12" xfId="3062" applyFont="1" applyBorder="1" applyAlignment="1">
      <alignment horizontal="center" vertical="center"/>
    </xf>
    <xf numFmtId="0" fontId="5" fillId="0" borderId="10" xfId="3062" applyFont="1" applyBorder="1" applyAlignment="1">
      <alignment horizontal="center" vertical="center"/>
    </xf>
    <xf numFmtId="0" fontId="5" fillId="0" borderId="10" xfId="3062" applyFont="1" applyBorder="1" applyAlignment="1">
      <alignment vertical="center" wrapText="1"/>
    </xf>
    <xf numFmtId="171" fontId="5" fillId="0" borderId="10" xfId="3062" applyNumberFormat="1" applyFont="1" applyBorder="1" applyAlignment="1">
      <alignment horizontal="right" vertical="center"/>
    </xf>
    <xf numFmtId="0" fontId="7" fillId="0" borderId="13" xfId="3062" applyBorder="1"/>
    <xf numFmtId="0" fontId="5" fillId="0" borderId="10" xfId="3062" applyFont="1" applyBorder="1" applyAlignment="1">
      <alignment vertical="center"/>
    </xf>
    <xf numFmtId="2" fontId="5" fillId="0" borderId="10" xfId="3062" applyNumberFormat="1" applyFont="1" applyBorder="1" applyAlignment="1">
      <alignment horizontal="right" vertical="center"/>
    </xf>
    <xf numFmtId="0" fontId="4" fillId="0" borderId="10" xfId="3062" applyFont="1" applyBorder="1" applyAlignment="1">
      <alignment vertical="center"/>
    </xf>
    <xf numFmtId="171" fontId="4" fillId="0" borderId="10" xfId="3062" applyNumberFormat="1" applyFont="1" applyBorder="1" applyAlignment="1">
      <alignment horizontal="right" vertical="center"/>
    </xf>
    <xf numFmtId="0" fontId="7" fillId="0" borderId="0" xfId="3062" applyAlignment="1">
      <alignment horizontal="left" indent="4"/>
    </xf>
    <xf numFmtId="4" fontId="7" fillId="0" borderId="0" xfId="3062" applyNumberFormat="1" applyAlignment="1">
      <alignment horizontal="left" indent="4"/>
    </xf>
    <xf numFmtId="0" fontId="5" fillId="0" borderId="0" xfId="3062" applyFont="1" applyAlignment="1">
      <alignment horizontal="left" indent="2"/>
    </xf>
    <xf numFmtId="0" fontId="5" fillId="0" borderId="0" xfId="3062" applyFont="1" applyAlignment="1">
      <alignment horizontal="right"/>
    </xf>
    <xf numFmtId="0" fontId="5" fillId="0" borderId="0" xfId="3062" applyFont="1" applyAlignment="1">
      <alignment horizontal="left" indent="4"/>
    </xf>
    <xf numFmtId="0" fontId="5" fillId="0" borderId="0" xfId="3062" applyFont="1"/>
    <xf numFmtId="168" fontId="2" fillId="24" borderId="10" xfId="3060" applyNumberFormat="1" applyFill="1" applyBorder="1" applyAlignment="1">
      <alignment horizontal="center"/>
    </xf>
    <xf numFmtId="0" fontId="2" fillId="24" borderId="10" xfId="3060" applyFill="1" applyBorder="1" applyAlignment="1">
      <alignment horizontal="center"/>
    </xf>
    <xf numFmtId="0" fontId="2" fillId="24" borderId="10" xfId="3060" applyFont="1" applyFill="1" applyBorder="1"/>
    <xf numFmtId="165" fontId="2" fillId="24" borderId="10" xfId="3060" applyNumberFormat="1" applyFill="1" applyBorder="1" applyAlignment="1">
      <alignment horizontal="center"/>
    </xf>
    <xf numFmtId="0" fontId="2" fillId="24" borderId="11" xfId="3060" applyFill="1" applyBorder="1" applyAlignment="1">
      <alignment horizontal="center"/>
    </xf>
    <xf numFmtId="2" fontId="2" fillId="24" borderId="10" xfId="3060" applyNumberFormat="1" applyFill="1" applyBorder="1" applyAlignment="1">
      <alignment horizontal="center"/>
    </xf>
    <xf numFmtId="0" fontId="35" fillId="24" borderId="10" xfId="3062" applyFont="1" applyFill="1" applyBorder="1"/>
    <xf numFmtId="0" fontId="35" fillId="24" borderId="10" xfId="3062" applyNumberFormat="1" applyFont="1" applyFill="1" applyBorder="1" applyAlignment="1">
      <alignment vertical="top" wrapText="1"/>
    </xf>
    <xf numFmtId="0" fontId="35" fillId="24" borderId="10" xfId="3060" applyFont="1" applyFill="1" applyBorder="1" applyAlignment="1">
      <alignment vertical="center" wrapText="1"/>
    </xf>
    <xf numFmtId="0" fontId="35" fillId="24" borderId="12" xfId="3062" applyFont="1" applyFill="1" applyBorder="1"/>
    <xf numFmtId="0" fontId="35" fillId="24" borderId="10" xfId="3060" applyFont="1" applyFill="1" applyBorder="1"/>
    <xf numFmtId="0" fontId="35" fillId="24" borderId="10" xfId="3060" applyFont="1" applyFill="1" applyBorder="1" applyAlignment="1">
      <alignment vertical="justify"/>
    </xf>
    <xf numFmtId="0" fontId="35" fillId="24" borderId="11" xfId="3060" applyFont="1" applyFill="1" applyBorder="1"/>
    <xf numFmtId="0" fontId="53" fillId="0" borderId="0" xfId="3059" applyFont="1" applyFill="1"/>
    <xf numFmtId="0" fontId="53" fillId="0" borderId="0" xfId="3059" applyFont="1" applyFill="1" applyAlignment="1">
      <alignment horizontal="left" vertical="center" wrapText="1"/>
    </xf>
    <xf numFmtId="0" fontId="55" fillId="0" borderId="12" xfId="3061" applyFont="1" applyFill="1" applyBorder="1" applyAlignment="1">
      <alignment horizontal="center" vertical="center" wrapText="1"/>
    </xf>
    <xf numFmtId="0" fontId="55" fillId="0" borderId="14" xfId="3061" applyFont="1" applyFill="1" applyBorder="1" applyAlignment="1">
      <alignment horizontal="center" vertical="center" wrapText="1"/>
    </xf>
    <xf numFmtId="0" fontId="6" fillId="0" borderId="15" xfId="3061" applyFont="1" applyFill="1" applyBorder="1" applyAlignment="1">
      <alignment horizontal="center" vertical="center" wrapText="1"/>
    </xf>
    <xf numFmtId="0" fontId="6" fillId="0" borderId="16" xfId="3061" applyFont="1" applyFill="1" applyBorder="1" applyAlignment="1">
      <alignment horizontal="center" vertical="center" wrapText="1"/>
    </xf>
    <xf numFmtId="0" fontId="6" fillId="0" borderId="16" xfId="306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58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right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7" fillId="0" borderId="0" xfId="0" applyFont="1" applyFill="1" applyAlignment="1">
      <alignment vertical="top"/>
    </xf>
    <xf numFmtId="0" fontId="88" fillId="0" borderId="0" xfId="0" applyFont="1" applyFill="1" applyAlignment="1">
      <alignment vertical="top"/>
    </xf>
    <xf numFmtId="0" fontId="53" fillId="0" borderId="0" xfId="0" applyFont="1" applyFill="1" applyAlignment="1">
      <alignment horizontal="left" vertical="center" wrapText="1"/>
    </xf>
    <xf numFmtId="0" fontId="53" fillId="0" borderId="0" xfId="0" applyFont="1" applyFill="1"/>
    <xf numFmtId="0" fontId="53" fillId="0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left" vertical="top" wrapText="1" indent="1"/>
    </xf>
    <xf numFmtId="0" fontId="53" fillId="0" borderId="16" xfId="0" applyFont="1" applyFill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left" vertical="top" wrapText="1" indent="1"/>
    </xf>
    <xf numFmtId="0" fontId="53" fillId="0" borderId="16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58" fillId="0" borderId="0" xfId="0" applyFont="1" applyFill="1" applyAlignment="1">
      <alignment horizontal="right" vertical="top"/>
    </xf>
    <xf numFmtId="0" fontId="58" fillId="0" borderId="0" xfId="0" applyFont="1" applyFill="1" applyAlignment="1">
      <alignment vertical="top"/>
    </xf>
    <xf numFmtId="0" fontId="58" fillId="0" borderId="14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61" fillId="0" borderId="1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center" vertical="top" wrapText="1"/>
    </xf>
    <xf numFmtId="49" fontId="89" fillId="0" borderId="38" xfId="0" applyNumberFormat="1" applyFont="1" applyFill="1" applyBorder="1" applyAlignment="1">
      <alignment horizontal="center" vertical="top" wrapText="1"/>
    </xf>
    <xf numFmtId="0" fontId="89" fillId="0" borderId="39" xfId="0" applyFont="1" applyFill="1" applyBorder="1" applyAlignment="1">
      <alignment horizontal="center" vertical="top" wrapText="1"/>
    </xf>
    <xf numFmtId="0" fontId="89" fillId="0" borderId="39" xfId="0" applyFont="1" applyFill="1" applyBorder="1" applyAlignment="1">
      <alignment horizontal="left" vertical="top" wrapText="1" indent="2"/>
    </xf>
    <xf numFmtId="0" fontId="89" fillId="0" borderId="39" xfId="0" applyFont="1" applyFill="1" applyBorder="1" applyAlignment="1">
      <alignment horizontal="right" vertical="top"/>
    </xf>
    <xf numFmtId="49" fontId="90" fillId="0" borderId="38" xfId="0" applyNumberFormat="1" applyFont="1" applyFill="1" applyBorder="1" applyAlignment="1">
      <alignment horizontal="center" vertical="top" wrapText="1"/>
    </xf>
    <xf numFmtId="0" fontId="90" fillId="0" borderId="39" xfId="0" applyFont="1" applyFill="1" applyBorder="1" applyAlignment="1">
      <alignment horizontal="center" vertical="top" wrapText="1"/>
    </xf>
    <xf numFmtId="0" fontId="90" fillId="0" borderId="39" xfId="0" applyFont="1" applyFill="1" applyBorder="1" applyAlignment="1">
      <alignment horizontal="left" vertical="top" wrapText="1" indent="2"/>
    </xf>
    <xf numFmtId="0" fontId="90" fillId="0" borderId="39" xfId="0" applyFont="1" applyFill="1" applyBorder="1" applyAlignment="1">
      <alignment horizontal="right" vertical="top"/>
    </xf>
    <xf numFmtId="49" fontId="91" fillId="0" borderId="38" xfId="0" applyNumberFormat="1" applyFont="1" applyFill="1" applyBorder="1" applyAlignment="1">
      <alignment horizontal="center" vertical="top" wrapText="1"/>
    </xf>
    <xf numFmtId="0" fontId="91" fillId="0" borderId="39" xfId="0" applyFont="1" applyFill="1" applyBorder="1" applyAlignment="1">
      <alignment horizontal="center" vertical="top" wrapText="1"/>
    </xf>
    <xf numFmtId="0" fontId="91" fillId="0" borderId="39" xfId="0" applyFont="1" applyFill="1" applyBorder="1" applyAlignment="1">
      <alignment horizontal="left" vertical="top" wrapText="1" indent="2"/>
    </xf>
    <xf numFmtId="0" fontId="91" fillId="0" borderId="39" xfId="0" applyFont="1" applyFill="1" applyBorder="1" applyAlignment="1">
      <alignment horizontal="right" vertical="top"/>
    </xf>
    <xf numFmtId="49" fontId="91" fillId="0" borderId="40" xfId="0" applyNumberFormat="1" applyFont="1" applyFill="1" applyBorder="1" applyAlignment="1">
      <alignment horizontal="center" vertical="top" wrapText="1"/>
    </xf>
    <xf numFmtId="0" fontId="91" fillId="0" borderId="41" xfId="0" applyFont="1" applyFill="1" applyBorder="1" applyAlignment="1">
      <alignment horizontal="center" vertical="top" wrapText="1"/>
    </xf>
    <xf numFmtId="0" fontId="91" fillId="0" borderId="41" xfId="0" applyFont="1" applyFill="1" applyBorder="1" applyAlignment="1">
      <alignment horizontal="left" vertical="top" wrapText="1" indent="2"/>
    </xf>
    <xf numFmtId="0" fontId="91" fillId="0" borderId="41" xfId="0" applyFont="1" applyFill="1" applyBorder="1" applyAlignment="1">
      <alignment horizontal="right" vertical="top"/>
    </xf>
    <xf numFmtId="0" fontId="58" fillId="0" borderId="42" xfId="0" applyFont="1" applyFill="1" applyBorder="1" applyAlignment="1">
      <alignment horizontal="center" vertical="top" wrapText="1"/>
    </xf>
    <xf numFmtId="2" fontId="6" fillId="0" borderId="42" xfId="0" applyNumberFormat="1" applyFont="1" applyFill="1" applyBorder="1" applyAlignment="1">
      <alignment horizontal="right" vertical="top"/>
    </xf>
    <xf numFmtId="0" fontId="6" fillId="0" borderId="43" xfId="0" applyFont="1" applyFill="1" applyBorder="1" applyAlignment="1">
      <alignment horizontal="right" vertical="top"/>
    </xf>
    <xf numFmtId="0" fontId="58" fillId="0" borderId="44" xfId="0" applyFont="1" applyFill="1" applyBorder="1" applyAlignment="1">
      <alignment horizontal="center" vertical="top" wrapText="1"/>
    </xf>
    <xf numFmtId="0" fontId="58" fillId="0" borderId="45" xfId="0" applyFont="1" applyFill="1" applyBorder="1" applyAlignment="1">
      <alignment horizontal="left" vertical="top" wrapText="1"/>
    </xf>
    <xf numFmtId="0" fontId="61" fillId="0" borderId="45" xfId="0" applyFont="1" applyFill="1" applyBorder="1" applyAlignment="1">
      <alignment horizontal="left" vertical="top" wrapText="1" indent="2"/>
    </xf>
    <xf numFmtId="0" fontId="58" fillId="0" borderId="45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right" vertical="top" wrapText="1"/>
    </xf>
    <xf numFmtId="0" fontId="6" fillId="0" borderId="41" xfId="0" applyFont="1" applyFill="1" applyBorder="1" applyAlignment="1">
      <alignment horizontal="right" vertical="top" wrapText="1"/>
    </xf>
    <xf numFmtId="0" fontId="62" fillId="0" borderId="40" xfId="0" applyFont="1" applyFill="1" applyBorder="1" applyAlignment="1">
      <alignment horizontal="center" vertical="top" wrapText="1"/>
    </xf>
    <xf numFmtId="0" fontId="62" fillId="0" borderId="41" xfId="0" applyFont="1" applyFill="1" applyBorder="1" applyAlignment="1">
      <alignment horizontal="left" vertical="top" wrapText="1"/>
    </xf>
    <xf numFmtId="0" fontId="62" fillId="0" borderId="41" xfId="0" applyFont="1" applyFill="1" applyBorder="1" applyAlignment="1">
      <alignment horizontal="center" vertical="top" wrapText="1"/>
    </xf>
    <xf numFmtId="0" fontId="7" fillId="0" borderId="41" xfId="0" applyFont="1" applyFill="1" applyBorder="1" applyAlignment="1">
      <alignment horizontal="right" vertical="top" wrapText="1"/>
    </xf>
    <xf numFmtId="166" fontId="53" fillId="0" borderId="16" xfId="3055" applyNumberFormat="1" applyFont="1" applyBorder="1" applyAlignment="1">
      <alignment horizontal="right" vertical="center" wrapText="1"/>
    </xf>
    <xf numFmtId="166" fontId="53" fillId="0" borderId="16" xfId="3056" applyNumberFormat="1" applyFont="1" applyBorder="1" applyAlignment="1">
      <alignment horizontal="right" vertical="center" wrapText="1"/>
    </xf>
    <xf numFmtId="168" fontId="89" fillId="0" borderId="39" xfId="0" applyNumberFormat="1" applyFont="1" applyFill="1" applyBorder="1" applyAlignment="1">
      <alignment horizontal="right" vertical="top"/>
    </xf>
    <xf numFmtId="168" fontId="90" fillId="0" borderId="39" xfId="0" applyNumberFormat="1" applyFont="1" applyFill="1" applyBorder="1" applyAlignment="1">
      <alignment horizontal="right" vertical="top"/>
    </xf>
    <xf numFmtId="169" fontId="89" fillId="0" borderId="39" xfId="0" applyNumberFormat="1" applyFont="1" applyFill="1" applyBorder="1" applyAlignment="1">
      <alignment horizontal="right" vertical="top"/>
    </xf>
    <xf numFmtId="169" fontId="91" fillId="0" borderId="39" xfId="0" applyNumberFormat="1" applyFont="1" applyFill="1" applyBorder="1" applyAlignment="1">
      <alignment horizontal="right" vertical="top"/>
    </xf>
    <xf numFmtId="168" fontId="7" fillId="0" borderId="41" xfId="0" applyNumberFormat="1" applyFont="1" applyFill="1" applyBorder="1" applyAlignment="1">
      <alignment horizontal="right" vertical="top" wrapText="1"/>
    </xf>
    <xf numFmtId="175" fontId="53" fillId="0" borderId="16" xfId="3460" applyNumberFormat="1" applyFont="1" applyFill="1" applyBorder="1" applyAlignment="1">
      <alignment horizontal="right" vertical="center" wrapText="1"/>
    </xf>
    <xf numFmtId="175" fontId="6" fillId="0" borderId="16" xfId="3460" applyNumberFormat="1" applyFont="1" applyFill="1" applyBorder="1" applyAlignment="1">
      <alignment horizontal="right" vertical="center" wrapText="1"/>
    </xf>
    <xf numFmtId="0" fontId="2" fillId="56" borderId="10" xfId="3060" applyFill="1" applyBorder="1" applyAlignment="1">
      <alignment horizontal="center"/>
    </xf>
    <xf numFmtId="166" fontId="90" fillId="0" borderId="39" xfId="0" applyNumberFormat="1" applyFont="1" applyFill="1" applyBorder="1" applyAlignment="1">
      <alignment horizontal="right" vertical="top"/>
    </xf>
    <xf numFmtId="165" fontId="2" fillId="24" borderId="10" xfId="3060" applyNumberFormat="1" applyFill="1" applyBorder="1"/>
    <xf numFmtId="168" fontId="91" fillId="0" borderId="41" xfId="0" applyNumberFormat="1" applyFont="1" applyFill="1" applyBorder="1" applyAlignment="1">
      <alignment horizontal="right" vertical="top"/>
    </xf>
    <xf numFmtId="0" fontId="58" fillId="0" borderId="0" xfId="0" applyFont="1" applyFill="1" applyAlignment="1">
      <alignment horizontal="right" vertical="center"/>
    </xf>
    <xf numFmtId="173" fontId="2" fillId="24" borderId="10" xfId="3460" applyNumberFormat="1" applyFont="1" applyFill="1" applyBorder="1" applyAlignment="1">
      <alignment horizontal="center"/>
    </xf>
    <xf numFmtId="175" fontId="2" fillId="24" borderId="10" xfId="3060" applyNumberFormat="1" applyFill="1" applyBorder="1" applyAlignment="1">
      <alignment horizontal="center"/>
    </xf>
    <xf numFmtId="168" fontId="91" fillId="0" borderId="39" xfId="0" applyNumberFormat="1" applyFont="1" applyFill="1" applyBorder="1" applyAlignment="1">
      <alignment horizontal="right" vertical="top"/>
    </xf>
    <xf numFmtId="169" fontId="91" fillId="0" borderId="41" xfId="0" applyNumberFormat="1" applyFont="1" applyFill="1" applyBorder="1" applyAlignment="1">
      <alignment horizontal="right" vertical="top"/>
    </xf>
    <xf numFmtId="175" fontId="53" fillId="0" borderId="16" xfId="3463" applyNumberFormat="1" applyFont="1" applyFill="1" applyBorder="1" applyAlignment="1">
      <alignment horizontal="right" vertical="center" wrapText="1"/>
    </xf>
    <xf numFmtId="175" fontId="6" fillId="0" borderId="16" xfId="3463" applyNumberFormat="1" applyFont="1" applyFill="1" applyBorder="1" applyAlignment="1">
      <alignment horizontal="right" vertical="center" wrapText="1"/>
    </xf>
    <xf numFmtId="2" fontId="91" fillId="0" borderId="41" xfId="0" applyNumberFormat="1" applyFont="1" applyFill="1" applyBorder="1" applyAlignment="1">
      <alignment horizontal="right" vertical="top"/>
    </xf>
    <xf numFmtId="169" fontId="7" fillId="0" borderId="41" xfId="0" applyNumberFormat="1" applyFont="1" applyFill="1" applyBorder="1" applyAlignment="1">
      <alignment horizontal="right" vertical="top" wrapText="1"/>
    </xf>
    <xf numFmtId="173" fontId="53" fillId="0" borderId="16" xfId="3463" applyNumberFormat="1" applyFont="1" applyFill="1" applyBorder="1" applyAlignment="1">
      <alignment horizontal="right" vertical="center" wrapText="1"/>
    </xf>
    <xf numFmtId="173" fontId="6" fillId="0" borderId="16" xfId="3463" applyNumberFormat="1" applyFont="1" applyFill="1" applyBorder="1" applyAlignment="1">
      <alignment horizontal="right" vertical="center" wrapText="1"/>
    </xf>
    <xf numFmtId="166" fontId="53" fillId="0" borderId="16" xfId="3051" applyNumberFormat="1" applyFont="1" applyBorder="1" applyAlignment="1">
      <alignment horizontal="right" vertical="center" wrapText="1"/>
    </xf>
    <xf numFmtId="166" fontId="53" fillId="0" borderId="16" xfId="3052" applyNumberFormat="1" applyFont="1" applyBorder="1" applyAlignment="1">
      <alignment horizontal="right" vertical="center" wrapText="1"/>
    </xf>
    <xf numFmtId="49" fontId="65" fillId="0" borderId="17" xfId="0" applyNumberFormat="1" applyFont="1" applyFill="1" applyBorder="1" applyAlignment="1">
      <alignment horizontal="center" vertical="top" wrapText="1"/>
    </xf>
    <xf numFmtId="0" fontId="65" fillId="0" borderId="18" xfId="0" applyFont="1" applyFill="1" applyBorder="1" applyAlignment="1">
      <alignment horizontal="center" vertical="top" wrapText="1"/>
    </xf>
    <xf numFmtId="0" fontId="65" fillId="0" borderId="18" xfId="0" applyFont="1" applyFill="1" applyBorder="1" applyAlignment="1">
      <alignment horizontal="left" vertical="top" wrapText="1" indent="2"/>
    </xf>
    <xf numFmtId="0" fontId="65" fillId="0" borderId="18" xfId="0" applyFont="1" applyFill="1" applyBorder="1" applyAlignment="1">
      <alignment horizontal="right" vertical="top"/>
    </xf>
    <xf numFmtId="169" fontId="65" fillId="0" borderId="18" xfId="0" applyNumberFormat="1" applyFont="1" applyFill="1" applyBorder="1" applyAlignment="1">
      <alignment horizontal="right" vertical="top"/>
    </xf>
    <xf numFmtId="49" fontId="66" fillId="0" borderId="17" xfId="0" applyNumberFormat="1" applyFont="1" applyFill="1" applyBorder="1" applyAlignment="1">
      <alignment horizontal="center" vertical="top" wrapText="1"/>
    </xf>
    <xf numFmtId="0" fontId="66" fillId="0" borderId="18" xfId="0" applyFont="1" applyFill="1" applyBorder="1" applyAlignment="1">
      <alignment horizontal="center" vertical="top" wrapText="1"/>
    </xf>
    <xf numFmtId="0" fontId="66" fillId="0" borderId="18" xfId="0" applyFont="1" applyFill="1" applyBorder="1" applyAlignment="1">
      <alignment horizontal="left" vertical="top" wrapText="1" indent="2"/>
    </xf>
    <xf numFmtId="0" fontId="66" fillId="0" borderId="18" xfId="0" applyFont="1" applyFill="1" applyBorder="1" applyAlignment="1">
      <alignment horizontal="right" vertical="top"/>
    </xf>
    <xf numFmtId="0" fontId="63" fillId="0" borderId="0" xfId="0" applyFont="1" applyFill="1" applyAlignment="1">
      <alignment vertical="top"/>
    </xf>
    <xf numFmtId="169" fontId="66" fillId="0" borderId="18" xfId="0" applyNumberFormat="1" applyFont="1" applyFill="1" applyBorder="1" applyAlignment="1">
      <alignment horizontal="right" vertical="top"/>
    </xf>
    <xf numFmtId="49" fontId="67" fillId="0" borderId="17" xfId="0" applyNumberFormat="1" applyFont="1" applyFill="1" applyBorder="1" applyAlignment="1">
      <alignment horizontal="center" vertical="top" wrapText="1"/>
    </xf>
    <xf numFmtId="0" fontId="67" fillId="0" borderId="18" xfId="0" applyFont="1" applyFill="1" applyBorder="1" applyAlignment="1">
      <alignment horizontal="center" vertical="top" wrapText="1"/>
    </xf>
    <xf numFmtId="0" fontId="67" fillId="0" borderId="18" xfId="0" applyFont="1" applyFill="1" applyBorder="1" applyAlignment="1">
      <alignment horizontal="left" vertical="top" wrapText="1" indent="2"/>
    </xf>
    <xf numFmtId="0" fontId="67" fillId="0" borderId="18" xfId="0" applyFont="1" applyFill="1" applyBorder="1" applyAlignment="1">
      <alignment horizontal="right" vertical="top"/>
    </xf>
    <xf numFmtId="169" fontId="67" fillId="0" borderId="18" xfId="0" applyNumberFormat="1" applyFont="1" applyFill="1" applyBorder="1" applyAlignment="1">
      <alignment horizontal="right" vertical="top"/>
    </xf>
    <xf numFmtId="0" fontId="64" fillId="0" borderId="0" xfId="0" applyFont="1" applyFill="1" applyAlignment="1">
      <alignment vertical="top"/>
    </xf>
    <xf numFmtId="49" fontId="67" fillId="0" borderId="19" xfId="0" applyNumberFormat="1" applyFont="1" applyFill="1" applyBorder="1" applyAlignment="1">
      <alignment horizontal="center" vertical="top" wrapText="1"/>
    </xf>
    <xf numFmtId="0" fontId="67" fillId="0" borderId="20" xfId="0" applyFont="1" applyFill="1" applyBorder="1" applyAlignment="1">
      <alignment horizontal="center" vertical="top" wrapText="1"/>
    </xf>
    <xf numFmtId="0" fontId="67" fillId="0" borderId="20" xfId="0" applyFont="1" applyFill="1" applyBorder="1" applyAlignment="1">
      <alignment horizontal="left" vertical="top" wrapText="1" indent="2"/>
    </xf>
    <xf numFmtId="0" fontId="67" fillId="0" borderId="20" xfId="0" applyFont="1" applyFill="1" applyBorder="1" applyAlignment="1">
      <alignment horizontal="right" vertical="top"/>
    </xf>
    <xf numFmtId="169" fontId="67" fillId="0" borderId="20" xfId="0" applyNumberFormat="1" applyFont="1" applyFill="1" applyBorder="1" applyAlignment="1">
      <alignment horizontal="right" vertical="top"/>
    </xf>
    <xf numFmtId="168" fontId="67" fillId="0" borderId="20" xfId="0" applyNumberFormat="1" applyFont="1" applyFill="1" applyBorder="1" applyAlignment="1">
      <alignment horizontal="right" vertical="top"/>
    </xf>
    <xf numFmtId="166" fontId="53" fillId="0" borderId="16" xfId="3053" applyNumberFormat="1" applyFont="1" applyBorder="1" applyAlignment="1">
      <alignment horizontal="right" vertical="center" wrapText="1"/>
    </xf>
    <xf numFmtId="166" fontId="53" fillId="0" borderId="16" xfId="3054" applyNumberFormat="1" applyFont="1" applyBorder="1" applyAlignment="1">
      <alignment horizontal="right" vertical="center" wrapText="1"/>
    </xf>
    <xf numFmtId="2" fontId="91" fillId="0" borderId="39" xfId="0" applyNumberFormat="1" applyFont="1" applyFill="1" applyBorder="1" applyAlignment="1">
      <alignment horizontal="right" vertical="top"/>
    </xf>
    <xf numFmtId="172" fontId="91" fillId="0" borderId="39" xfId="0" applyNumberFormat="1" applyFont="1" applyFill="1" applyBorder="1" applyAlignment="1">
      <alignment horizontal="right" vertical="top"/>
    </xf>
    <xf numFmtId="0" fontId="0" fillId="57" borderId="0" xfId="0" applyFont="1" applyFill="1" applyAlignment="1">
      <alignment vertical="top"/>
    </xf>
    <xf numFmtId="0" fontId="0" fillId="57" borderId="0" xfId="0" applyFont="1" applyFill="1" applyAlignment="1">
      <alignment horizontal="right" vertical="top"/>
    </xf>
    <xf numFmtId="0" fontId="8" fillId="57" borderId="0" xfId="0" applyFont="1" applyFill="1" applyAlignment="1">
      <alignment vertical="top"/>
    </xf>
    <xf numFmtId="0" fontId="58" fillId="57" borderId="0" xfId="0" applyFont="1" applyFill="1" applyAlignment="1">
      <alignment horizontal="center" vertical="top" wrapText="1"/>
    </xf>
    <xf numFmtId="0" fontId="0" fillId="57" borderId="0" xfId="0" applyFont="1" applyFill="1" applyAlignment="1">
      <alignment horizontal="left" vertical="top"/>
    </xf>
    <xf numFmtId="0" fontId="0" fillId="57" borderId="0" xfId="0" applyFont="1" applyFill="1" applyAlignment="1">
      <alignment horizontal="center" vertical="top"/>
    </xf>
    <xf numFmtId="0" fontId="4" fillId="57" borderId="0" xfId="0" applyFont="1" applyFill="1" applyAlignment="1">
      <alignment horizontal="right" vertical="top"/>
    </xf>
    <xf numFmtId="0" fontId="58" fillId="57" borderId="0" xfId="0" applyFont="1" applyFill="1" applyAlignment="1">
      <alignment horizontal="right" vertical="top"/>
    </xf>
    <xf numFmtId="0" fontId="58" fillId="57" borderId="0" xfId="0" applyFont="1" applyFill="1" applyAlignment="1">
      <alignment vertical="top"/>
    </xf>
    <xf numFmtId="0" fontId="0" fillId="57" borderId="0" xfId="0" applyFont="1" applyFill="1" applyAlignment="1">
      <alignment horizontal="center" vertical="center"/>
    </xf>
    <xf numFmtId="0" fontId="8" fillId="57" borderId="0" xfId="0" applyFont="1" applyFill="1" applyAlignment="1">
      <alignment horizontal="center" vertical="center"/>
    </xf>
    <xf numFmtId="0" fontId="58" fillId="58" borderId="14" xfId="0" applyFont="1" applyFill="1" applyBorder="1" applyAlignment="1">
      <alignment horizontal="center" vertical="center" wrapText="1"/>
    </xf>
    <xf numFmtId="0" fontId="61" fillId="58" borderId="12" xfId="0" applyFont="1" applyFill="1" applyBorder="1" applyAlignment="1">
      <alignment horizontal="center" vertical="center" wrapText="1"/>
    </xf>
    <xf numFmtId="0" fontId="61" fillId="58" borderId="14" xfId="0" applyFont="1" applyFill="1" applyBorder="1" applyAlignment="1">
      <alignment horizontal="center" vertical="center" wrapText="1"/>
    </xf>
    <xf numFmtId="0" fontId="0" fillId="57" borderId="0" xfId="0" applyFont="1" applyFill="1" applyAlignment="1">
      <alignment horizontal="center"/>
    </xf>
    <xf numFmtId="0" fontId="8" fillId="57" borderId="0" xfId="0" applyFont="1" applyFill="1" applyAlignment="1">
      <alignment horizontal="center"/>
    </xf>
    <xf numFmtId="0" fontId="8" fillId="57" borderId="0" xfId="0" applyFont="1" applyFill="1"/>
    <xf numFmtId="0" fontId="6" fillId="57" borderId="36" xfId="0" applyFont="1" applyFill="1" applyBorder="1" applyAlignment="1">
      <alignment horizontal="center" vertical="top" wrapText="1"/>
    </xf>
    <xf numFmtId="0" fontId="6" fillId="57" borderId="37" xfId="0" applyFont="1" applyFill="1" applyBorder="1" applyAlignment="1">
      <alignment horizontal="left" vertical="top" wrapText="1"/>
    </xf>
    <xf numFmtId="0" fontId="6" fillId="57" borderId="37" xfId="0" applyFont="1" applyFill="1" applyBorder="1" applyAlignment="1">
      <alignment horizontal="center" vertical="top" wrapText="1"/>
    </xf>
    <xf numFmtId="2" fontId="0" fillId="57" borderId="0" xfId="0" applyNumberFormat="1" applyFont="1" applyFill="1" applyAlignment="1">
      <alignment horizontal="right" vertical="top"/>
    </xf>
    <xf numFmtId="49" fontId="89" fillId="57" borderId="38" xfId="0" applyNumberFormat="1" applyFont="1" applyFill="1" applyBorder="1" applyAlignment="1">
      <alignment horizontal="center" vertical="top" wrapText="1"/>
    </xf>
    <xf numFmtId="0" fontId="89" fillId="57" borderId="39" xfId="0" applyFont="1" applyFill="1" applyBorder="1" applyAlignment="1">
      <alignment horizontal="center" vertical="top" wrapText="1"/>
    </xf>
    <xf numFmtId="0" fontId="89" fillId="57" borderId="39" xfId="0" applyFont="1" applyFill="1" applyBorder="1" applyAlignment="1">
      <alignment horizontal="left" vertical="top" wrapText="1" indent="2"/>
    </xf>
    <xf numFmtId="0" fontId="89" fillId="57" borderId="39" xfId="0" applyFont="1" applyFill="1" applyBorder="1" applyAlignment="1">
      <alignment horizontal="right" vertical="top"/>
    </xf>
    <xf numFmtId="0" fontId="7" fillId="57" borderId="0" xfId="0" applyFont="1" applyFill="1" applyAlignment="1">
      <alignment vertical="top"/>
    </xf>
    <xf numFmtId="49" fontId="90" fillId="57" borderId="38" xfId="0" applyNumberFormat="1" applyFont="1" applyFill="1" applyBorder="1" applyAlignment="1">
      <alignment horizontal="center" vertical="top" wrapText="1"/>
    </xf>
    <xf numFmtId="0" fontId="90" fillId="57" borderId="39" xfId="0" applyFont="1" applyFill="1" applyBorder="1" applyAlignment="1">
      <alignment horizontal="center" vertical="top" wrapText="1"/>
    </xf>
    <xf numFmtId="0" fontId="90" fillId="57" borderId="39" xfId="0" applyFont="1" applyFill="1" applyBorder="1" applyAlignment="1">
      <alignment horizontal="left" vertical="top" wrapText="1" indent="2"/>
    </xf>
    <xf numFmtId="0" fontId="90" fillId="57" borderId="39" xfId="0" applyFont="1" applyFill="1" applyBorder="1" applyAlignment="1">
      <alignment horizontal="right" vertical="top"/>
    </xf>
    <xf numFmtId="0" fontId="87" fillId="57" borderId="0" xfId="0" applyFont="1" applyFill="1" applyAlignment="1">
      <alignment vertical="top"/>
    </xf>
    <xf numFmtId="169" fontId="89" fillId="57" borderId="39" xfId="0" applyNumberFormat="1" applyFont="1" applyFill="1" applyBorder="1" applyAlignment="1">
      <alignment horizontal="right" vertical="top"/>
    </xf>
    <xf numFmtId="49" fontId="91" fillId="57" borderId="38" xfId="0" applyNumberFormat="1" applyFont="1" applyFill="1" applyBorder="1" applyAlignment="1">
      <alignment horizontal="center" vertical="top" wrapText="1"/>
    </xf>
    <xf numFmtId="0" fontId="91" fillId="57" borderId="39" xfId="0" applyFont="1" applyFill="1" applyBorder="1" applyAlignment="1">
      <alignment horizontal="center" vertical="top" wrapText="1"/>
    </xf>
    <xf numFmtId="0" fontId="91" fillId="57" borderId="39" xfId="0" applyFont="1" applyFill="1" applyBorder="1" applyAlignment="1">
      <alignment horizontal="left" vertical="top" wrapText="1" indent="2"/>
    </xf>
    <xf numFmtId="0" fontId="91" fillId="57" borderId="39" xfId="0" applyFont="1" applyFill="1" applyBorder="1" applyAlignment="1">
      <alignment horizontal="right" vertical="top"/>
    </xf>
    <xf numFmtId="0" fontId="88" fillId="57" borderId="0" xfId="0" applyFont="1" applyFill="1" applyAlignment="1">
      <alignment vertical="top"/>
    </xf>
    <xf numFmtId="49" fontId="91" fillId="57" borderId="40" xfId="0" applyNumberFormat="1" applyFont="1" applyFill="1" applyBorder="1" applyAlignment="1">
      <alignment horizontal="center" vertical="top" wrapText="1"/>
    </xf>
    <xf numFmtId="0" fontId="91" fillId="57" borderId="41" xfId="0" applyFont="1" applyFill="1" applyBorder="1" applyAlignment="1">
      <alignment horizontal="center" vertical="top" wrapText="1"/>
    </xf>
    <xf numFmtId="0" fontId="91" fillId="57" borderId="41" xfId="0" applyFont="1" applyFill="1" applyBorder="1" applyAlignment="1">
      <alignment horizontal="left" vertical="top" wrapText="1" indent="2"/>
    </xf>
    <xf numFmtId="0" fontId="91" fillId="57" borderId="41" xfId="0" applyFont="1" applyFill="1" applyBorder="1" applyAlignment="1">
      <alignment horizontal="right" vertical="top"/>
    </xf>
    <xf numFmtId="169" fontId="91" fillId="57" borderId="41" xfId="0" applyNumberFormat="1" applyFont="1" applyFill="1" applyBorder="1" applyAlignment="1">
      <alignment horizontal="right" vertical="top"/>
    </xf>
    <xf numFmtId="0" fontId="58" fillId="58" borderId="42" xfId="0" applyFont="1" applyFill="1" applyBorder="1" applyAlignment="1">
      <alignment horizontal="center" vertical="top" wrapText="1"/>
    </xf>
    <xf numFmtId="2" fontId="6" fillId="58" borderId="42" xfId="0" applyNumberFormat="1" applyFont="1" applyFill="1" applyBorder="1" applyAlignment="1">
      <alignment horizontal="right" vertical="top"/>
    </xf>
    <xf numFmtId="0" fontId="6" fillId="58" borderId="43" xfId="0" applyFont="1" applyFill="1" applyBorder="1" applyAlignment="1">
      <alignment horizontal="right" vertical="top"/>
    </xf>
    <xf numFmtId="0" fontId="58" fillId="58" borderId="44" xfId="0" applyFont="1" applyFill="1" applyBorder="1" applyAlignment="1">
      <alignment horizontal="center" vertical="top" wrapText="1"/>
    </xf>
    <xf numFmtId="0" fontId="58" fillId="58" borderId="45" xfId="0" applyFont="1" applyFill="1" applyBorder="1" applyAlignment="1">
      <alignment horizontal="left" vertical="top" wrapText="1"/>
    </xf>
    <xf numFmtId="0" fontId="61" fillId="58" borderId="45" xfId="0" applyFont="1" applyFill="1" applyBorder="1" applyAlignment="1">
      <alignment horizontal="left" vertical="top" wrapText="1" indent="2"/>
    </xf>
    <xf numFmtId="0" fontId="58" fillId="58" borderId="45" xfId="0" applyFont="1" applyFill="1" applyBorder="1" applyAlignment="1">
      <alignment horizontal="center" vertical="top" wrapText="1"/>
    </xf>
    <xf numFmtId="0" fontId="6" fillId="58" borderId="45" xfId="0" applyFont="1" applyFill="1" applyBorder="1" applyAlignment="1">
      <alignment horizontal="right" vertical="top" wrapText="1"/>
    </xf>
    <xf numFmtId="0" fontId="6" fillId="58" borderId="41" xfId="0" applyFont="1" applyFill="1" applyBorder="1" applyAlignment="1">
      <alignment horizontal="right" vertical="top" wrapText="1"/>
    </xf>
    <xf numFmtId="0" fontId="62" fillId="57" borderId="40" xfId="0" applyFont="1" applyFill="1" applyBorder="1" applyAlignment="1">
      <alignment horizontal="center" vertical="top" wrapText="1"/>
    </xf>
    <xf numFmtId="0" fontId="62" fillId="57" borderId="41" xfId="0" applyFont="1" applyFill="1" applyBorder="1" applyAlignment="1">
      <alignment horizontal="left" vertical="top" wrapText="1"/>
    </xf>
    <xf numFmtId="0" fontId="62" fillId="57" borderId="41" xfId="0" applyFont="1" applyFill="1" applyBorder="1" applyAlignment="1">
      <alignment horizontal="center" vertical="top" wrapText="1"/>
    </xf>
    <xf numFmtId="0" fontId="7" fillId="57" borderId="41" xfId="0" applyFont="1" applyFill="1" applyBorder="1" applyAlignment="1">
      <alignment horizontal="right" vertical="top" wrapText="1"/>
    </xf>
    <xf numFmtId="0" fontId="53" fillId="57" borderId="0" xfId="3051" applyFont="1" applyFill="1"/>
    <xf numFmtId="0" fontId="53" fillId="57" borderId="0" xfId="3051" applyFont="1" applyFill="1" applyAlignment="1">
      <alignment horizontal="left" vertical="center" wrapText="1"/>
    </xf>
    <xf numFmtId="0" fontId="55" fillId="57" borderId="12" xfId="3061" applyFont="1" applyFill="1" applyBorder="1" applyAlignment="1">
      <alignment horizontal="center" vertical="center" wrapText="1"/>
    </xf>
    <xf numFmtId="0" fontId="55" fillId="57" borderId="14" xfId="3061" applyFont="1" applyFill="1" applyBorder="1" applyAlignment="1">
      <alignment horizontal="center" vertical="center" wrapText="1"/>
    </xf>
    <xf numFmtId="0" fontId="53" fillId="57" borderId="15" xfId="3051" applyFont="1" applyFill="1" applyBorder="1" applyAlignment="1">
      <alignment horizontal="center" vertical="center" wrapText="1"/>
    </xf>
    <xf numFmtId="0" fontId="53" fillId="57" borderId="16" xfId="3051" applyFont="1" applyFill="1" applyBorder="1" applyAlignment="1">
      <alignment horizontal="left" vertical="top" wrapText="1" indent="1"/>
    </xf>
    <xf numFmtId="0" fontId="53" fillId="57" borderId="16" xfId="3051" applyFont="1" applyFill="1" applyBorder="1" applyAlignment="1">
      <alignment horizontal="center" vertical="center" wrapText="1"/>
    </xf>
    <xf numFmtId="168" fontId="53" fillId="57" borderId="16" xfId="3051" applyNumberFormat="1" applyFont="1" applyFill="1" applyBorder="1" applyAlignment="1">
      <alignment horizontal="right" vertical="center" wrapText="1"/>
    </xf>
    <xf numFmtId="0" fontId="6" fillId="57" borderId="15" xfId="3061" applyFont="1" applyFill="1" applyBorder="1" applyAlignment="1">
      <alignment horizontal="center" vertical="center" wrapText="1"/>
    </xf>
    <xf numFmtId="0" fontId="6" fillId="57" borderId="16" xfId="3061" applyFont="1" applyFill="1" applyBorder="1" applyAlignment="1">
      <alignment horizontal="center" vertical="center" wrapText="1"/>
    </xf>
    <xf numFmtId="168" fontId="6" fillId="57" borderId="16" xfId="3061" applyNumberFormat="1" applyFont="1" applyFill="1" applyBorder="1" applyAlignment="1">
      <alignment horizontal="right" vertical="center" wrapText="1"/>
    </xf>
    <xf numFmtId="166" fontId="53" fillId="0" borderId="16" xfId="0" applyNumberFormat="1" applyFont="1" applyBorder="1" applyAlignment="1">
      <alignment horizontal="right" vertical="center" wrapText="1"/>
    </xf>
    <xf numFmtId="0" fontId="6" fillId="57" borderId="16" xfId="3061" applyFont="1" applyFill="1" applyBorder="1" applyAlignment="1">
      <alignment horizontal="right" vertical="center" wrapText="1"/>
    </xf>
    <xf numFmtId="167" fontId="89" fillId="0" borderId="39" xfId="0" applyNumberFormat="1" applyFont="1" applyFill="1" applyBorder="1" applyAlignment="1">
      <alignment horizontal="right" vertical="top"/>
    </xf>
    <xf numFmtId="172" fontId="89" fillId="0" borderId="39" xfId="0" applyNumberFormat="1" applyFont="1" applyFill="1" applyBorder="1" applyAlignment="1">
      <alignment horizontal="right" vertical="top"/>
    </xf>
    <xf numFmtId="0" fontId="6" fillId="0" borderId="66" xfId="0" applyFont="1" applyFill="1" applyBorder="1" applyAlignment="1">
      <alignment horizontal="center" vertical="top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center" vertical="top" wrapText="1"/>
    </xf>
    <xf numFmtId="168" fontId="65" fillId="0" borderId="18" xfId="0" applyNumberFormat="1" applyFont="1" applyFill="1" applyBorder="1" applyAlignment="1">
      <alignment horizontal="right" vertical="top"/>
    </xf>
    <xf numFmtId="168" fontId="66" fillId="0" borderId="18" xfId="0" applyNumberFormat="1" applyFont="1" applyFill="1" applyBorder="1" applyAlignment="1">
      <alignment horizontal="right" vertical="top"/>
    </xf>
    <xf numFmtId="2" fontId="67" fillId="0" borderId="18" xfId="0" applyNumberFormat="1" applyFont="1" applyFill="1" applyBorder="1" applyAlignment="1">
      <alignment horizontal="right" vertical="top"/>
    </xf>
    <xf numFmtId="0" fontId="91" fillId="0" borderId="39" xfId="0" applyFont="1" applyBorder="1" applyAlignment="1">
      <alignment horizontal="center" vertical="top" wrapText="1"/>
    </xf>
    <xf numFmtId="0" fontId="91" fillId="0" borderId="39" xfId="0" applyFont="1" applyBorder="1" applyAlignment="1">
      <alignment horizontal="left" vertical="top" wrapText="1" indent="2"/>
    </xf>
    <xf numFmtId="0" fontId="91" fillId="0" borderId="39" xfId="0" applyFont="1" applyBorder="1" applyAlignment="1">
      <alignment horizontal="right" vertical="top"/>
    </xf>
    <xf numFmtId="167" fontId="90" fillId="0" borderId="39" xfId="0" applyNumberFormat="1" applyFont="1" applyFill="1" applyBorder="1" applyAlignment="1">
      <alignment horizontal="right" vertical="top"/>
    </xf>
    <xf numFmtId="0" fontId="58" fillId="0" borderId="74" xfId="0" applyFont="1" applyFill="1" applyBorder="1" applyAlignment="1">
      <alignment horizontal="center" vertical="top" wrapText="1"/>
    </xf>
    <xf numFmtId="2" fontId="6" fillId="0" borderId="74" xfId="0" applyNumberFormat="1" applyFont="1" applyFill="1" applyBorder="1" applyAlignment="1">
      <alignment horizontal="right" vertical="top"/>
    </xf>
    <xf numFmtId="0" fontId="6" fillId="0" borderId="75" xfId="0" applyFont="1" applyFill="1" applyBorder="1" applyAlignment="1">
      <alignment horizontal="right" vertical="top"/>
    </xf>
    <xf numFmtId="0" fontId="58" fillId="0" borderId="76" xfId="0" applyFont="1" applyFill="1" applyBorder="1" applyAlignment="1">
      <alignment horizontal="center" vertical="top" wrapText="1"/>
    </xf>
    <xf numFmtId="0" fontId="58" fillId="0" borderId="77" xfId="0" applyFont="1" applyFill="1" applyBorder="1" applyAlignment="1">
      <alignment horizontal="left" vertical="top" wrapText="1"/>
    </xf>
    <xf numFmtId="0" fontId="61" fillId="0" borderId="77" xfId="0" applyFont="1" applyFill="1" applyBorder="1" applyAlignment="1">
      <alignment horizontal="left" vertical="top" wrapText="1" indent="2"/>
    </xf>
    <xf numFmtId="0" fontId="58" fillId="0" borderId="77" xfId="0" applyFont="1" applyFill="1" applyBorder="1" applyAlignment="1">
      <alignment horizontal="center" vertical="top" wrapText="1"/>
    </xf>
    <xf numFmtId="0" fontId="6" fillId="0" borderId="77" xfId="0" applyFont="1" applyFill="1" applyBorder="1" applyAlignment="1">
      <alignment horizontal="right" vertical="top" wrapText="1"/>
    </xf>
    <xf numFmtId="0" fontId="6" fillId="0" borderId="20" xfId="0" applyFont="1" applyFill="1" applyBorder="1" applyAlignment="1">
      <alignment horizontal="right" vertical="top" wrapText="1"/>
    </xf>
    <xf numFmtId="0" fontId="62" fillId="0" borderId="19" xfId="0" applyFont="1" applyFill="1" applyBorder="1" applyAlignment="1">
      <alignment horizontal="center" vertical="top" wrapText="1"/>
    </xf>
    <xf numFmtId="0" fontId="62" fillId="0" borderId="20" xfId="0" applyFont="1" applyFill="1" applyBorder="1" applyAlignment="1">
      <alignment horizontal="left" vertical="top" wrapText="1"/>
    </xf>
    <xf numFmtId="0" fontId="62" fillId="0" borderId="20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right" vertical="top" wrapText="1"/>
    </xf>
    <xf numFmtId="168" fontId="7" fillId="0" borderId="20" xfId="0" applyNumberFormat="1" applyFont="1" applyFill="1" applyBorder="1" applyAlignment="1">
      <alignment horizontal="right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center" vertical="top" wrapText="1"/>
    </xf>
    <xf numFmtId="49" fontId="89" fillId="0" borderId="38" xfId="0" applyNumberFormat="1" applyFont="1" applyBorder="1" applyAlignment="1">
      <alignment horizontal="center" vertical="top" wrapText="1"/>
    </xf>
    <xf numFmtId="0" fontId="89" fillId="0" borderId="39" xfId="0" applyFont="1" applyBorder="1" applyAlignment="1">
      <alignment horizontal="center" vertical="top" wrapText="1"/>
    </xf>
    <xf numFmtId="0" fontId="89" fillId="0" borderId="39" xfId="0" applyFont="1" applyBorder="1" applyAlignment="1">
      <alignment horizontal="left" vertical="top" wrapText="1" indent="2"/>
    </xf>
    <xf numFmtId="0" fontId="89" fillId="0" borderId="39" xfId="0" applyFont="1" applyBorder="1" applyAlignment="1">
      <alignment horizontal="right" vertical="top"/>
    </xf>
    <xf numFmtId="49" fontId="90" fillId="0" borderId="38" xfId="0" applyNumberFormat="1" applyFont="1" applyBorder="1" applyAlignment="1">
      <alignment horizontal="center" vertical="top" wrapText="1"/>
    </xf>
    <xf numFmtId="0" fontId="90" fillId="0" borderId="39" xfId="0" applyFont="1" applyBorder="1" applyAlignment="1">
      <alignment horizontal="center" vertical="top" wrapText="1"/>
    </xf>
    <xf numFmtId="0" fontId="90" fillId="0" borderId="39" xfId="0" applyFont="1" applyBorder="1" applyAlignment="1">
      <alignment horizontal="left" vertical="top" wrapText="1" indent="2"/>
    </xf>
    <xf numFmtId="0" fontId="90" fillId="0" borderId="39" xfId="0" applyFont="1" applyBorder="1" applyAlignment="1">
      <alignment horizontal="right" vertical="top"/>
    </xf>
    <xf numFmtId="49" fontId="91" fillId="0" borderId="38" xfId="0" applyNumberFormat="1" applyFont="1" applyBorder="1" applyAlignment="1">
      <alignment horizontal="center" vertical="top" wrapText="1"/>
    </xf>
    <xf numFmtId="49" fontId="91" fillId="0" borderId="40" xfId="0" applyNumberFormat="1" applyFont="1" applyBorder="1" applyAlignment="1">
      <alignment horizontal="center" vertical="top" wrapText="1"/>
    </xf>
    <xf numFmtId="0" fontId="91" fillId="0" borderId="41" xfId="0" applyFont="1" applyBorder="1" applyAlignment="1">
      <alignment horizontal="center" vertical="top" wrapText="1"/>
    </xf>
    <xf numFmtId="0" fontId="91" fillId="0" borderId="41" xfId="0" applyFont="1" applyBorder="1" applyAlignment="1">
      <alignment horizontal="left" vertical="top" wrapText="1" indent="2"/>
    </xf>
    <xf numFmtId="0" fontId="91" fillId="0" borderId="41" xfId="0" applyFont="1" applyBorder="1" applyAlignment="1">
      <alignment horizontal="right" vertical="top"/>
    </xf>
    <xf numFmtId="168" fontId="89" fillId="57" borderId="39" xfId="0" applyNumberFormat="1" applyFont="1" applyFill="1" applyBorder="1" applyAlignment="1">
      <alignment horizontal="right" vertical="top"/>
    </xf>
    <xf numFmtId="167" fontId="89" fillId="57" borderId="39" xfId="0" applyNumberFormat="1" applyFont="1" applyFill="1" applyBorder="1" applyAlignment="1">
      <alignment horizontal="right" vertical="top"/>
    </xf>
    <xf numFmtId="167" fontId="90" fillId="57" borderId="39" xfId="0" applyNumberFormat="1" applyFont="1" applyFill="1" applyBorder="1" applyAlignment="1">
      <alignment horizontal="right" vertical="top"/>
    </xf>
    <xf numFmtId="167" fontId="91" fillId="57" borderId="41" xfId="0" applyNumberFormat="1" applyFont="1" applyFill="1" applyBorder="1" applyAlignment="1">
      <alignment horizontal="right" vertical="top"/>
    </xf>
    <xf numFmtId="168" fontId="7" fillId="57" borderId="41" xfId="0" applyNumberFormat="1" applyFont="1" applyFill="1" applyBorder="1" applyAlignment="1">
      <alignment horizontal="right" vertical="top" wrapText="1"/>
    </xf>
    <xf numFmtId="175" fontId="53" fillId="57" borderId="16" xfId="3463" applyNumberFormat="1" applyFont="1" applyFill="1" applyBorder="1" applyAlignment="1">
      <alignment horizontal="center" vertical="center" wrapText="1"/>
    </xf>
    <xf numFmtId="175" fontId="6" fillId="57" borderId="16" xfId="3463" applyNumberFormat="1" applyFont="1" applyFill="1" applyBorder="1" applyAlignment="1">
      <alignment horizontal="center" vertical="center" wrapText="1"/>
    </xf>
    <xf numFmtId="169" fontId="7" fillId="0" borderId="20" xfId="0" applyNumberFormat="1" applyFont="1" applyFill="1" applyBorder="1" applyAlignment="1">
      <alignment horizontal="right" vertical="top" wrapText="1"/>
    </xf>
    <xf numFmtId="168" fontId="67" fillId="0" borderId="18" xfId="0" applyNumberFormat="1" applyFont="1" applyFill="1" applyBorder="1" applyAlignment="1">
      <alignment horizontal="right" vertical="top"/>
    </xf>
    <xf numFmtId="0" fontId="58" fillId="0" borderId="11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left" vertical="top" wrapText="1"/>
    </xf>
    <xf numFmtId="0" fontId="0" fillId="0" borderId="45" xfId="0" applyFont="1" applyFill="1" applyBorder="1" applyAlignment="1">
      <alignment horizontal="left" vertical="top" wrapText="1"/>
    </xf>
    <xf numFmtId="0" fontId="0" fillId="0" borderId="41" xfId="0" applyFont="1" applyFill="1" applyBorder="1" applyAlignment="1">
      <alignment horizontal="left" vertical="top" wrapText="1"/>
    </xf>
    <xf numFmtId="0" fontId="0" fillId="0" borderId="52" xfId="0" applyFont="1" applyFill="1" applyBorder="1" applyAlignment="1">
      <alignment horizontal="left" vertical="top" wrapText="1"/>
    </xf>
    <xf numFmtId="0" fontId="0" fillId="0" borderId="53" xfId="0" applyFont="1" applyFill="1" applyBorder="1" applyAlignment="1">
      <alignment horizontal="left" vertical="top" wrapText="1"/>
    </xf>
    <xf numFmtId="0" fontId="0" fillId="0" borderId="54" xfId="0" applyFont="1" applyFill="1" applyBorder="1" applyAlignment="1">
      <alignment horizontal="left" vertical="top" wrapText="1"/>
    </xf>
    <xf numFmtId="0" fontId="61" fillId="0" borderId="55" xfId="0" applyFont="1" applyFill="1" applyBorder="1" applyAlignment="1">
      <alignment horizontal="left" vertical="top" wrapText="1" indent="2"/>
    </xf>
    <xf numFmtId="0" fontId="61" fillId="0" borderId="42" xfId="0" applyFont="1" applyFill="1" applyBorder="1" applyAlignment="1">
      <alignment horizontal="left" vertical="top" wrapText="1" indent="2"/>
    </xf>
    <xf numFmtId="0" fontId="0" fillId="0" borderId="56" xfId="0" applyFont="1" applyFill="1" applyBorder="1" applyAlignment="1">
      <alignment horizontal="center"/>
    </xf>
    <xf numFmtId="0" fontId="0" fillId="0" borderId="57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167" fontId="6" fillId="0" borderId="46" xfId="0" applyNumberFormat="1" applyFont="1" applyFill="1" applyBorder="1" applyAlignment="1">
      <alignment horizontal="center" vertical="top"/>
    </xf>
    <xf numFmtId="167" fontId="6" fillId="0" borderId="47" xfId="0" applyNumberFormat="1" applyFont="1" applyFill="1" applyBorder="1" applyAlignment="1">
      <alignment horizontal="center" vertical="top"/>
    </xf>
    <xf numFmtId="168" fontId="6" fillId="0" borderId="46" xfId="0" applyNumberFormat="1" applyFont="1" applyFill="1" applyBorder="1" applyAlignment="1">
      <alignment horizontal="center" vertical="top"/>
    </xf>
    <xf numFmtId="168" fontId="6" fillId="0" borderId="47" xfId="0" applyNumberFormat="1" applyFont="1" applyFill="1" applyBorder="1" applyAlignment="1">
      <alignment horizontal="center" vertical="top"/>
    </xf>
    <xf numFmtId="0" fontId="0" fillId="0" borderId="48" xfId="0" applyFont="1" applyFill="1" applyBorder="1" applyAlignment="1">
      <alignment horizontal="center" vertical="center" wrapText="1"/>
    </xf>
    <xf numFmtId="0" fontId="59" fillId="0" borderId="49" xfId="0" applyFont="1" applyFill="1" applyBorder="1" applyAlignment="1">
      <alignment horizontal="center" vertical="top" wrapText="1"/>
    </xf>
    <xf numFmtId="0" fontId="58" fillId="0" borderId="21" xfId="0" applyFont="1" applyFill="1" applyBorder="1" applyAlignment="1">
      <alignment horizontal="center" vertical="center" wrapText="1"/>
    </xf>
    <xf numFmtId="0" fontId="58" fillId="0" borderId="50" xfId="0" applyFont="1" applyFill="1" applyBorder="1" applyAlignment="1">
      <alignment horizontal="center" vertical="center" wrapText="1"/>
    </xf>
    <xf numFmtId="14" fontId="60" fillId="0" borderId="0" xfId="0" applyNumberFormat="1" applyFont="1" applyFill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59" fillId="0" borderId="0" xfId="0" applyFont="1" applyFill="1" applyAlignment="1">
      <alignment horizontal="center" vertical="top" wrapText="1"/>
    </xf>
    <xf numFmtId="0" fontId="0" fillId="0" borderId="22" xfId="0" applyFont="1" applyFill="1" applyBorder="1" applyAlignment="1">
      <alignment horizontal="left" vertical="top" wrapText="1"/>
    </xf>
    <xf numFmtId="0" fontId="7" fillId="0" borderId="24" xfId="3061" applyFill="1" applyBorder="1" applyAlignment="1">
      <alignment horizontal="center"/>
    </xf>
    <xf numFmtId="0" fontId="7" fillId="0" borderId="25" xfId="3061" applyFill="1" applyBorder="1" applyAlignment="1">
      <alignment horizontal="center"/>
    </xf>
    <xf numFmtId="0" fontId="57" fillId="0" borderId="24" xfId="3061" applyFont="1" applyFill="1" applyBorder="1" applyAlignment="1">
      <alignment horizontal="center"/>
    </xf>
    <xf numFmtId="0" fontId="57" fillId="0" borderId="25" xfId="3061" applyFont="1" applyFill="1" applyBorder="1" applyAlignment="1">
      <alignment horizontal="center"/>
    </xf>
    <xf numFmtId="0" fontId="53" fillId="0" borderId="26" xfId="0" applyFont="1" applyFill="1" applyBorder="1" applyAlignment="1">
      <alignment horizontal="center"/>
    </xf>
    <xf numFmtId="0" fontId="56" fillId="0" borderId="24" xfId="3061" applyFont="1" applyFill="1" applyBorder="1" applyAlignment="1">
      <alignment horizontal="center"/>
    </xf>
    <xf numFmtId="0" fontId="56" fillId="0" borderId="25" xfId="3061" applyFont="1" applyFill="1" applyBorder="1" applyAlignment="1">
      <alignment horizontal="center"/>
    </xf>
    <xf numFmtId="0" fontId="8" fillId="0" borderId="24" xfId="3061" applyFont="1" applyFill="1" applyBorder="1" applyAlignment="1">
      <alignment horizontal="center"/>
    </xf>
    <xf numFmtId="0" fontId="8" fillId="0" borderId="25" xfId="3061" applyFont="1" applyFill="1" applyBorder="1" applyAlignment="1">
      <alignment horizontal="center"/>
    </xf>
    <xf numFmtId="0" fontId="53" fillId="0" borderId="0" xfId="0" applyFont="1" applyFill="1" applyAlignment="1">
      <alignment horizontal="center" vertical="center" wrapText="1"/>
    </xf>
    <xf numFmtId="0" fontId="54" fillId="0" borderId="0" xfId="3061" applyFont="1" applyFill="1" applyBorder="1" applyAlignment="1">
      <alignment horizontal="center" vertical="center" wrapText="1"/>
    </xf>
    <xf numFmtId="0" fontId="55" fillId="0" borderId="11" xfId="3061" applyFont="1" applyFill="1" applyBorder="1" applyAlignment="1">
      <alignment horizontal="center" vertical="center" wrapText="1"/>
    </xf>
    <xf numFmtId="0" fontId="55" fillId="0" borderId="23" xfId="3061" applyFont="1" applyFill="1" applyBorder="1" applyAlignment="1">
      <alignment horizontal="center" vertical="center" wrapText="1"/>
    </xf>
    <xf numFmtId="0" fontId="55" fillId="0" borderId="51" xfId="3061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top" wrapText="1"/>
    </xf>
    <xf numFmtId="0" fontId="68" fillId="0" borderId="0" xfId="0" applyFont="1" applyFill="1" applyAlignment="1">
      <alignment horizontal="center" vertical="center" wrapText="1"/>
    </xf>
    <xf numFmtId="0" fontId="0" fillId="57" borderId="44" xfId="0" applyFont="1" applyFill="1" applyBorder="1" applyAlignment="1">
      <alignment horizontal="left" vertical="top" wrapText="1"/>
    </xf>
    <xf numFmtId="0" fontId="0" fillId="57" borderId="45" xfId="0" applyFont="1" applyFill="1" applyBorder="1" applyAlignment="1">
      <alignment horizontal="left" vertical="top" wrapText="1"/>
    </xf>
    <xf numFmtId="0" fontId="0" fillId="57" borderId="41" xfId="0" applyFont="1" applyFill="1" applyBorder="1" applyAlignment="1">
      <alignment horizontal="left" vertical="top" wrapText="1"/>
    </xf>
    <xf numFmtId="0" fontId="0" fillId="57" borderId="56" xfId="0" applyFont="1" applyFill="1" applyBorder="1" applyAlignment="1">
      <alignment horizontal="center"/>
    </xf>
    <xf numFmtId="0" fontId="0" fillId="57" borderId="57" xfId="0" applyFont="1" applyFill="1" applyBorder="1" applyAlignment="1">
      <alignment horizontal="center"/>
    </xf>
    <xf numFmtId="0" fontId="0" fillId="57" borderId="58" xfId="0" applyFont="1" applyFill="1" applyBorder="1" applyAlignment="1">
      <alignment horizontal="center"/>
    </xf>
    <xf numFmtId="168" fontId="6" fillId="57" borderId="46" xfId="0" applyNumberFormat="1" applyFont="1" applyFill="1" applyBorder="1" applyAlignment="1">
      <alignment horizontal="center" vertical="top"/>
    </xf>
    <xf numFmtId="168" fontId="6" fillId="57" borderId="47" xfId="0" applyNumberFormat="1" applyFont="1" applyFill="1" applyBorder="1" applyAlignment="1">
      <alignment horizontal="center" vertical="top"/>
    </xf>
    <xf numFmtId="0" fontId="0" fillId="57" borderId="52" xfId="0" applyFont="1" applyFill="1" applyBorder="1" applyAlignment="1">
      <alignment horizontal="left" vertical="top" wrapText="1"/>
    </xf>
    <xf numFmtId="0" fontId="0" fillId="57" borderId="53" xfId="0" applyFont="1" applyFill="1" applyBorder="1" applyAlignment="1">
      <alignment horizontal="left" vertical="top" wrapText="1"/>
    </xf>
    <xf numFmtId="0" fontId="0" fillId="57" borderId="54" xfId="0" applyFont="1" applyFill="1" applyBorder="1" applyAlignment="1">
      <alignment horizontal="left" vertical="top" wrapText="1"/>
    </xf>
    <xf numFmtId="0" fontId="61" fillId="58" borderId="55" xfId="0" applyFont="1" applyFill="1" applyBorder="1" applyAlignment="1">
      <alignment horizontal="left" vertical="top" wrapText="1" indent="2"/>
    </xf>
    <xf numFmtId="0" fontId="61" fillId="58" borderId="42" xfId="0" applyFont="1" applyFill="1" applyBorder="1" applyAlignment="1">
      <alignment horizontal="left" vertical="top" wrapText="1" indent="2"/>
    </xf>
    <xf numFmtId="0" fontId="0" fillId="57" borderId="22" xfId="0" applyFont="1" applyFill="1" applyBorder="1" applyAlignment="1">
      <alignment horizontal="left" vertical="top" wrapText="1"/>
    </xf>
    <xf numFmtId="0" fontId="58" fillId="58" borderId="11" xfId="0" applyFont="1" applyFill="1" applyBorder="1" applyAlignment="1">
      <alignment horizontal="center" vertical="center" wrapText="1"/>
    </xf>
    <xf numFmtId="0" fontId="58" fillId="58" borderId="51" xfId="0" applyFont="1" applyFill="1" applyBorder="1" applyAlignment="1">
      <alignment horizontal="center" vertical="center" wrapText="1"/>
    </xf>
    <xf numFmtId="0" fontId="58" fillId="58" borderId="21" xfId="0" applyFont="1" applyFill="1" applyBorder="1" applyAlignment="1">
      <alignment horizontal="center" vertical="center" wrapText="1"/>
    </xf>
    <xf numFmtId="0" fontId="58" fillId="58" borderId="50" xfId="0" applyFont="1" applyFill="1" applyBorder="1" applyAlignment="1">
      <alignment horizontal="center" vertical="center" wrapText="1"/>
    </xf>
    <xf numFmtId="0" fontId="59" fillId="57" borderId="49" xfId="0" applyFont="1" applyFill="1" applyBorder="1" applyAlignment="1">
      <alignment horizontal="center" vertical="top" wrapText="1"/>
    </xf>
    <xf numFmtId="0" fontId="0" fillId="57" borderId="48" xfId="0" applyFont="1" applyFill="1" applyBorder="1" applyAlignment="1">
      <alignment horizontal="center" vertical="top" wrapText="1"/>
    </xf>
    <xf numFmtId="14" fontId="60" fillId="57" borderId="0" xfId="0" applyNumberFormat="1" applyFont="1" applyFill="1" applyAlignment="1">
      <alignment horizontal="left" vertical="top" wrapText="1"/>
    </xf>
    <xf numFmtId="0" fontId="60" fillId="57" borderId="0" xfId="0" applyFont="1" applyFill="1" applyAlignment="1">
      <alignment horizontal="left" vertical="top" wrapText="1"/>
    </xf>
    <xf numFmtId="0" fontId="59" fillId="57" borderId="0" xfId="0" applyFont="1" applyFill="1" applyAlignment="1">
      <alignment horizontal="center" vertical="top" wrapText="1"/>
    </xf>
    <xf numFmtId="0" fontId="57" fillId="57" borderId="24" xfId="3061" applyFont="1" applyFill="1" applyBorder="1" applyAlignment="1">
      <alignment horizontal="center"/>
    </xf>
    <xf numFmtId="0" fontId="57" fillId="57" borderId="25" xfId="3061" applyFont="1" applyFill="1" applyBorder="1" applyAlignment="1">
      <alignment horizontal="center"/>
    </xf>
    <xf numFmtId="0" fontId="7" fillId="57" borderId="24" xfId="3061" applyFill="1" applyBorder="1" applyAlignment="1">
      <alignment horizontal="center"/>
    </xf>
    <xf numFmtId="0" fontId="7" fillId="57" borderId="25" xfId="3061" applyFill="1" applyBorder="1" applyAlignment="1">
      <alignment horizontal="center"/>
    </xf>
    <xf numFmtId="0" fontId="53" fillId="57" borderId="26" xfId="3051" applyFont="1" applyFill="1" applyBorder="1" applyAlignment="1">
      <alignment horizontal="center"/>
    </xf>
    <xf numFmtId="0" fontId="56" fillId="57" borderId="24" xfId="3061" applyFont="1" applyFill="1" applyBorder="1" applyAlignment="1">
      <alignment horizontal="center"/>
    </xf>
    <xf numFmtId="0" fontId="56" fillId="57" borderId="25" xfId="3061" applyFont="1" applyFill="1" applyBorder="1" applyAlignment="1">
      <alignment horizontal="center"/>
    </xf>
    <xf numFmtId="0" fontId="8" fillId="57" borderId="24" xfId="3061" applyFont="1" applyFill="1" applyBorder="1" applyAlignment="1">
      <alignment horizontal="center"/>
    </xf>
    <xf numFmtId="0" fontId="8" fillId="57" borderId="25" xfId="3061" applyFont="1" applyFill="1" applyBorder="1" applyAlignment="1">
      <alignment horizontal="center"/>
    </xf>
    <xf numFmtId="0" fontId="53" fillId="57" borderId="0" xfId="3051" applyFont="1" applyFill="1" applyAlignment="1">
      <alignment horizontal="center" vertical="center" wrapText="1"/>
    </xf>
    <xf numFmtId="0" fontId="54" fillId="57" borderId="0" xfId="3061" applyFont="1" applyFill="1" applyBorder="1" applyAlignment="1">
      <alignment horizontal="center" vertical="center" wrapText="1"/>
    </xf>
    <xf numFmtId="0" fontId="55" fillId="57" borderId="11" xfId="3061" applyFont="1" applyFill="1" applyBorder="1" applyAlignment="1">
      <alignment horizontal="center" vertical="center" wrapText="1"/>
    </xf>
    <xf numFmtId="0" fontId="55" fillId="57" borderId="23" xfId="3061" applyFont="1" applyFill="1" applyBorder="1" applyAlignment="1">
      <alignment horizontal="center" vertical="center" wrapText="1"/>
    </xf>
    <xf numFmtId="0" fontId="55" fillId="57" borderId="51" xfId="3061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left" vertical="top" wrapText="1"/>
    </xf>
    <xf numFmtId="0" fontId="0" fillId="0" borderId="71" xfId="0" applyFont="1" applyFill="1" applyBorder="1" applyAlignment="1">
      <alignment horizontal="left" vertical="top" wrapText="1"/>
    </xf>
    <xf numFmtId="0" fontId="0" fillId="0" borderId="72" xfId="0" applyFont="1" applyFill="1" applyBorder="1" applyAlignment="1">
      <alignment horizontal="left" vertical="top" wrapText="1"/>
    </xf>
    <xf numFmtId="0" fontId="61" fillId="0" borderId="73" xfId="0" applyFont="1" applyFill="1" applyBorder="1" applyAlignment="1">
      <alignment horizontal="left" vertical="top" wrapText="1" indent="2"/>
    </xf>
    <xf numFmtId="0" fontId="61" fillId="0" borderId="74" xfId="0" applyFont="1" applyFill="1" applyBorder="1" applyAlignment="1">
      <alignment horizontal="left" vertical="top" wrapText="1" indent="2"/>
    </xf>
    <xf numFmtId="0" fontId="0" fillId="0" borderId="76" xfId="0" applyFont="1" applyFill="1" applyBorder="1" applyAlignment="1">
      <alignment horizontal="left" vertical="top" wrapText="1"/>
    </xf>
    <xf numFmtId="0" fontId="0" fillId="0" borderId="77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63" xfId="0" applyFont="1" applyFill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167" fontId="6" fillId="0" borderId="68" xfId="0" applyNumberFormat="1" applyFont="1" applyFill="1" applyBorder="1" applyAlignment="1">
      <alignment horizontal="center" vertical="top"/>
    </xf>
    <xf numFmtId="167" fontId="6" fillId="0" borderId="69" xfId="0" applyNumberFormat="1" applyFont="1" applyFill="1" applyBorder="1" applyAlignment="1">
      <alignment horizontal="center" vertical="top"/>
    </xf>
    <xf numFmtId="168" fontId="6" fillId="0" borderId="68" xfId="0" applyNumberFormat="1" applyFont="1" applyFill="1" applyBorder="1" applyAlignment="1">
      <alignment horizontal="center" vertical="top"/>
    </xf>
    <xf numFmtId="168" fontId="6" fillId="0" borderId="69" xfId="0" applyNumberFormat="1" applyFont="1" applyFill="1" applyBorder="1" applyAlignment="1">
      <alignment horizontal="center" vertical="top"/>
    </xf>
    <xf numFmtId="0" fontId="58" fillId="0" borderId="62" xfId="0" applyFont="1" applyFill="1" applyBorder="1" applyAlignment="1">
      <alignment horizontal="center" vertical="center" wrapText="1"/>
    </xf>
    <xf numFmtId="0" fontId="58" fillId="0" borderId="61" xfId="0" applyFont="1" applyFill="1" applyBorder="1" applyAlignment="1">
      <alignment horizontal="center" vertical="center" wrapText="1"/>
    </xf>
    <xf numFmtId="0" fontId="59" fillId="0" borderId="59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55" fillId="0" borderId="62" xfId="3061" applyFont="1" applyFill="1" applyBorder="1" applyAlignment="1">
      <alignment horizontal="center" vertical="center" wrapText="1"/>
    </xf>
    <xf numFmtId="169" fontId="6" fillId="0" borderId="46" xfId="0" applyNumberFormat="1" applyFont="1" applyBorder="1" applyAlignment="1">
      <alignment horizontal="center" vertical="top"/>
    </xf>
    <xf numFmtId="169" fontId="6" fillId="0" borderId="47" xfId="0" applyNumberFormat="1" applyFont="1" applyBorder="1" applyAlignment="1">
      <alignment horizontal="center" vertical="top"/>
    </xf>
    <xf numFmtId="168" fontId="6" fillId="0" borderId="46" xfId="0" applyNumberFormat="1" applyFont="1" applyBorder="1" applyAlignment="1">
      <alignment horizontal="center" vertical="top"/>
    </xf>
    <xf numFmtId="168" fontId="6" fillId="0" borderId="47" xfId="0" applyNumberFormat="1" applyFont="1" applyBorder="1" applyAlignment="1">
      <alignment horizontal="center" vertical="top"/>
    </xf>
    <xf numFmtId="167" fontId="6" fillId="0" borderId="46" xfId="0" applyNumberFormat="1" applyFont="1" applyBorder="1" applyAlignment="1">
      <alignment horizontal="center" vertical="top"/>
    </xf>
    <xf numFmtId="167" fontId="6" fillId="0" borderId="47" xfId="0" applyNumberFormat="1" applyFont="1" applyBorder="1" applyAlignment="1">
      <alignment horizontal="center" vertical="top"/>
    </xf>
    <xf numFmtId="167" fontId="6" fillId="57" borderId="46" xfId="0" applyNumberFormat="1" applyFont="1" applyFill="1" applyBorder="1" applyAlignment="1">
      <alignment horizontal="center" vertical="top"/>
    </xf>
    <xf numFmtId="167" fontId="6" fillId="57" borderId="47" xfId="0" applyNumberFormat="1" applyFont="1" applyFill="1" applyBorder="1" applyAlignment="1">
      <alignment horizontal="center" vertical="top"/>
    </xf>
    <xf numFmtId="0" fontId="0" fillId="57" borderId="48" xfId="0" applyFont="1" applyFill="1" applyBorder="1" applyAlignment="1">
      <alignment horizontal="center" vertical="center" wrapText="1"/>
    </xf>
    <xf numFmtId="14" fontId="92" fillId="0" borderId="0" xfId="0" applyNumberFormat="1" applyFont="1" applyFill="1" applyAlignment="1">
      <alignment horizontal="left" vertical="top" wrapText="1"/>
    </xf>
    <xf numFmtId="0" fontId="2" fillId="24" borderId="0" xfId="3060" applyFont="1" applyFill="1" applyBorder="1" applyAlignment="1">
      <alignment horizontal="center" vertical="center" wrapText="1"/>
    </xf>
    <xf numFmtId="0" fontId="2" fillId="24" borderId="0" xfId="3060" applyFont="1" applyFill="1" applyAlignment="1">
      <alignment horizontal="center"/>
    </xf>
    <xf numFmtId="0" fontId="2" fillId="24" borderId="0" xfId="3060" applyFont="1" applyFill="1" applyAlignment="1">
      <alignment horizontal="center" wrapText="1"/>
    </xf>
    <xf numFmtId="0" fontId="26" fillId="24" borderId="0" xfId="3060" applyFont="1" applyFill="1" applyBorder="1" applyAlignment="1">
      <alignment horizontal="center" vertical="center" wrapText="1"/>
    </xf>
    <xf numFmtId="0" fontId="34" fillId="0" borderId="21" xfId="3062" applyFont="1" applyBorder="1" applyAlignment="1">
      <alignment horizontal="center" vertical="center" wrapText="1"/>
    </xf>
    <xf numFmtId="0" fontId="31" fillId="0" borderId="0" xfId="3062" applyFont="1" applyAlignment="1">
      <alignment horizontal="center" vertical="center" wrapText="1"/>
    </xf>
    <xf numFmtId="0" fontId="4" fillId="0" borderId="10" xfId="3062" applyFont="1" applyBorder="1" applyAlignment="1">
      <alignment horizontal="center" vertical="center" wrapText="1"/>
    </xf>
    <xf numFmtId="0" fontId="29" fillId="0" borderId="0" xfId="3062" applyFont="1" applyAlignment="1">
      <alignment horizontal="center" wrapText="1"/>
    </xf>
    <xf numFmtId="0" fontId="2" fillId="0" borderId="0" xfId="3060" applyAlignment="1">
      <alignment wrapText="1"/>
    </xf>
  </cellXfs>
  <cellStyles count="437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 3" xfId="3477"/>
    <cellStyle name="20% - Акцент1 50 4" xfId="3478"/>
    <cellStyle name="20% - Акцент1 50_ИД106142010 ДО 17.09.14" xfId="236"/>
    <cellStyle name="20% - Акцент1 51" xfId="237"/>
    <cellStyle name="20% - Акцент1 51 2" xfId="238"/>
    <cellStyle name="20% - Акцент1 51 3" xfId="3479"/>
    <cellStyle name="20% - Акцент1 51 4" xfId="3480"/>
    <cellStyle name="20% - Акцент1 51_ИД106142010 ДО 17.09.14" xfId="239"/>
    <cellStyle name="20% - Акцент1 52" xfId="240"/>
    <cellStyle name="20% - Акцент1 52 2" xfId="241"/>
    <cellStyle name="20% - Акцент1 52 3" xfId="3481"/>
    <cellStyle name="20% - Акцент1 52 4" xfId="3482"/>
    <cellStyle name="20% - Акцент1 52_ИД106142010 ДО 17.09.14" xfId="242"/>
    <cellStyle name="20% - Акцент1 53" xfId="243"/>
    <cellStyle name="20% - Акцент1 53 2" xfId="244"/>
    <cellStyle name="20% - Акцент1 53 3" xfId="3483"/>
    <cellStyle name="20% - Акцент1 53 4" xfId="3484"/>
    <cellStyle name="20% - Акцент1 53_ИД106142010 ДО 17.09.14" xfId="245"/>
    <cellStyle name="20% - Акцент1 54" xfId="246"/>
    <cellStyle name="20% - Акцент1 54 2" xfId="247"/>
    <cellStyle name="20% - Акцент1 54 3" xfId="3485"/>
    <cellStyle name="20% - Акцент1 54 4" xfId="3486"/>
    <cellStyle name="20% - Акцент1 54_ИД106142010 ДО 17.09.14" xfId="248"/>
    <cellStyle name="20% - Акцент1 55" xfId="249"/>
    <cellStyle name="20% - Акцент1 55 2" xfId="250"/>
    <cellStyle name="20% - Акцент1 55 3" xfId="3487"/>
    <cellStyle name="20% - Акцент1 55 4" xfId="3488"/>
    <cellStyle name="20% - Акцент1 55_ИД106142010 ДО 17.09.14" xfId="251"/>
    <cellStyle name="20% - Акцент1 56" xfId="252"/>
    <cellStyle name="20% - Акцент1 56 2" xfId="253"/>
    <cellStyle name="20% - Акцент1 56 3" xfId="3489"/>
    <cellStyle name="20% - Акцент1 56 4" xfId="3490"/>
    <cellStyle name="20% - Акцент1 56_ИД106142010 ДО 17.09.14" xfId="254"/>
    <cellStyle name="20% - Акцент1 57" xfId="255"/>
    <cellStyle name="20% - Акцент1 57 2" xfId="256"/>
    <cellStyle name="20% - Акцент1 57 3" xfId="3491"/>
    <cellStyle name="20% - Акцент1 57 4" xfId="3492"/>
    <cellStyle name="20% - Акцент1 57_ИД106142010 ДО 17.09.14" xfId="257"/>
    <cellStyle name="20% - Акцент1 58" xfId="258"/>
    <cellStyle name="20% - Акцент1 58 2" xfId="259"/>
    <cellStyle name="20% - Акцент1 58 3" xfId="3493"/>
    <cellStyle name="20% - Акцент1 58 4" xfId="3494"/>
    <cellStyle name="20% - Акцент1 58_ИД106142010 ДО 17.09.14" xfId="260"/>
    <cellStyle name="20% - Акцент1 59" xfId="261"/>
    <cellStyle name="20% - Акцент1 59 2" xfId="262"/>
    <cellStyle name="20% - Акцент1 59 3" xfId="3495"/>
    <cellStyle name="20% - Акцент1 59 4" xfId="3496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 3" xfId="3497"/>
    <cellStyle name="20% - Акцент1 60 4" xfId="3498"/>
    <cellStyle name="20% - Акцент1 60_ИД106142010 ДО 17.09.14" xfId="267"/>
    <cellStyle name="20% - Акцент1 61" xfId="268"/>
    <cellStyle name="20% - Акцент1 61 2" xfId="269"/>
    <cellStyle name="20% - Акцент1 61 3" xfId="3499"/>
    <cellStyle name="20% - Акцент1 61 4" xfId="3500"/>
    <cellStyle name="20% - Акцент1 61_ИД106142010 ДО 17.09.14" xfId="270"/>
    <cellStyle name="20% - Акцент1 62" xfId="271"/>
    <cellStyle name="20% - Акцент1 62 2" xfId="272"/>
    <cellStyle name="20% - Акцент1 62 3" xfId="3501"/>
    <cellStyle name="20% - Акцент1 62 4" xfId="3502"/>
    <cellStyle name="20% - Акцент1 62_ИД106142010 ДО 17.09.14" xfId="273"/>
    <cellStyle name="20% - Акцент1 63" xfId="274"/>
    <cellStyle name="20% - Акцент1 63 2" xfId="275"/>
    <cellStyle name="20% - Акцент1 63 3" xfId="3503"/>
    <cellStyle name="20% - Акцент1 63 4" xfId="3504"/>
    <cellStyle name="20% - Акцент1 63_ИД106142010 ДО 17.09.14" xfId="276"/>
    <cellStyle name="20% - Акцент1 64" xfId="277"/>
    <cellStyle name="20% - Акцент1 64 2" xfId="278"/>
    <cellStyle name="20% - Акцент1 64 3" xfId="3505"/>
    <cellStyle name="20% - Акцент1 64 4" xfId="3506"/>
    <cellStyle name="20% - Акцент1 64_ИД106142010 ДО 17.09.14" xfId="279"/>
    <cellStyle name="20% - Акцент1 65" xfId="280"/>
    <cellStyle name="20% - Акцент1 65 2" xfId="281"/>
    <cellStyle name="20% - Акцент1 65 3" xfId="3507"/>
    <cellStyle name="20% - Акцент1 65 4" xfId="3508"/>
    <cellStyle name="20% - Акцент1 65_ИД106142010 ДО 17.09.14" xfId="282"/>
    <cellStyle name="20% - Акцент1 66" xfId="283"/>
    <cellStyle name="20% - Акцент1 66 2" xfId="284"/>
    <cellStyle name="20% - Акцент1 66 3" xfId="3509"/>
    <cellStyle name="20% - Акцент1 66 4" xfId="3510"/>
    <cellStyle name="20% - Акцент1 67" xfId="285"/>
    <cellStyle name="20% - Акцент1 67 2" xfId="286"/>
    <cellStyle name="20% - Акцент1 67 3" xfId="3511"/>
    <cellStyle name="20% - Акцент1 67 4" xfId="3512"/>
    <cellStyle name="20% - Акцент1 68" xfId="287"/>
    <cellStyle name="20% - Акцент1 68 2" xfId="288"/>
    <cellStyle name="20% - Акцент1 68 3" xfId="3513"/>
    <cellStyle name="20% - Акцент1 68 4" xfId="3514"/>
    <cellStyle name="20% - Акцент1 69" xfId="289"/>
    <cellStyle name="20% - Акцент1 69 2" xfId="290"/>
    <cellStyle name="20% - Акцент1 69 3" xfId="3515"/>
    <cellStyle name="20% - Акцент1 69 4" xfId="3516"/>
    <cellStyle name="20% - Акцент1 7" xfId="291"/>
    <cellStyle name="20% - Акцент1 70" xfId="292"/>
    <cellStyle name="20% - Акцент1 70 2" xfId="293"/>
    <cellStyle name="20% - Акцент1 70 3" xfId="3517"/>
    <cellStyle name="20% - Акцент1 70 4" xfId="3518"/>
    <cellStyle name="20% - Акцент1 71" xfId="294"/>
    <cellStyle name="20% - Акцент1 71 2" xfId="295"/>
    <cellStyle name="20% - Акцент1 71 3" xfId="3519"/>
    <cellStyle name="20% - Акцент1 71 4" xfId="3520"/>
    <cellStyle name="20% - Акцент1 72" xfId="296"/>
    <cellStyle name="20% - Акцент1 72 2" xfId="297"/>
    <cellStyle name="20% - Акцент1 72 3" xfId="3521"/>
    <cellStyle name="20% - Акцент1 72 4" xfId="3522"/>
    <cellStyle name="20% - Акцент1 73" xfId="298"/>
    <cellStyle name="20% - Акцент1 73 2" xfId="299"/>
    <cellStyle name="20% - Акцент1 73 3" xfId="3523"/>
    <cellStyle name="20% - Акцент1 73 4" xfId="3524"/>
    <cellStyle name="20% - Акцент1 74" xfId="300"/>
    <cellStyle name="20% - Акцент1 74 2" xfId="301"/>
    <cellStyle name="20% - Акцент1 74 3" xfId="3525"/>
    <cellStyle name="20% - Акцент1 74 4" xfId="3526"/>
    <cellStyle name="20% - Акцент1 75" xfId="302"/>
    <cellStyle name="20% - Акцент1 75 2" xfId="303"/>
    <cellStyle name="20% - Акцент1 75 3" xfId="3527"/>
    <cellStyle name="20% - Акцент1 75 4" xfId="3528"/>
    <cellStyle name="20% - Акцент1 76" xfId="304"/>
    <cellStyle name="20% - Акцент1 76 2" xfId="305"/>
    <cellStyle name="20% - Акцент1 76 3" xfId="3529"/>
    <cellStyle name="20% - Акцент1 76 4" xfId="3530"/>
    <cellStyle name="20% - Акцент1 77" xfId="306"/>
    <cellStyle name="20% - Акцент1 77 2" xfId="307"/>
    <cellStyle name="20% - Акцент1 77 3" xfId="3531"/>
    <cellStyle name="20% - Акцент1 77 4" xfId="3532"/>
    <cellStyle name="20% - Акцент1 78" xfId="308"/>
    <cellStyle name="20% - Акцент1 78 2" xfId="309"/>
    <cellStyle name="20% - Акцент1 78 3" xfId="3533"/>
    <cellStyle name="20% - Акцент1 78 4" xfId="3534"/>
    <cellStyle name="20% - Акцент1 79" xfId="310"/>
    <cellStyle name="20% - Акцент1 79 2" xfId="311"/>
    <cellStyle name="20% - Акцент1 79 3" xfId="3535"/>
    <cellStyle name="20% - Акцент1 79 4" xfId="3536"/>
    <cellStyle name="20% - Акцент1 8" xfId="312"/>
    <cellStyle name="20% - Акцент1 80" xfId="313"/>
    <cellStyle name="20% - Акцент1 80 2" xfId="314"/>
    <cellStyle name="20% - Акцент1 80 3" xfId="3537"/>
    <cellStyle name="20% - Акцент1 80 4" xfId="3538"/>
    <cellStyle name="20% - Акцент1 81" xfId="315"/>
    <cellStyle name="20% - Акцент1 81 2" xfId="316"/>
    <cellStyle name="20% - Акцент1 81 3" xfId="3539"/>
    <cellStyle name="20% - Акцент1 81 4" xfId="3540"/>
    <cellStyle name="20% - Акцент1 82" xfId="317"/>
    <cellStyle name="20% - Акцент1 82 2" xfId="318"/>
    <cellStyle name="20% - Акцент1 82 3" xfId="3541"/>
    <cellStyle name="20% - Акцент1 82 4" xfId="3542"/>
    <cellStyle name="20% - Акцент1 83" xfId="319"/>
    <cellStyle name="20% - Акцент1 83 2" xfId="320"/>
    <cellStyle name="20% - Акцент1 83 3" xfId="3543"/>
    <cellStyle name="20% - Акцент1 83 4" xfId="3544"/>
    <cellStyle name="20% - Акцент1 84" xfId="321"/>
    <cellStyle name="20% - Акцент1 84 2" xfId="322"/>
    <cellStyle name="20% - Акцент1 84 3" xfId="3545"/>
    <cellStyle name="20% - Акцент1 84 4" xfId="3546"/>
    <cellStyle name="20% - Акцент1 85" xfId="323"/>
    <cellStyle name="20% - Акцент1 85 2" xfId="324"/>
    <cellStyle name="20% - Акцент1 85 3" xfId="3547"/>
    <cellStyle name="20% - Акцент1 85 4" xfId="3548"/>
    <cellStyle name="20% - Акцент1 86" xfId="325"/>
    <cellStyle name="20% - Акцент1 86 2" xfId="326"/>
    <cellStyle name="20% - Акцент1 86 3" xfId="3549"/>
    <cellStyle name="20% - Акцент1 86 4" xfId="3550"/>
    <cellStyle name="20% - Акцент1 87" xfId="327"/>
    <cellStyle name="20% - Акцент1 87 2" xfId="328"/>
    <cellStyle name="20% - Акцент1 87 3" xfId="3551"/>
    <cellStyle name="20% - Акцент1 87 4" xfId="3552"/>
    <cellStyle name="20% - Акцент1 88" xfId="329"/>
    <cellStyle name="20% - Акцент1 88 2" xfId="330"/>
    <cellStyle name="20% - Акцент1 88 3" xfId="3553"/>
    <cellStyle name="20% - Акцент1 88 4" xfId="3554"/>
    <cellStyle name="20% - Акцент1 89" xfId="331"/>
    <cellStyle name="20% - Акцент1 89 2" xfId="332"/>
    <cellStyle name="20% - Акцент1 89 3" xfId="3555"/>
    <cellStyle name="20% - Акцент1 89 4" xfId="3556"/>
    <cellStyle name="20% - Акцент1 9" xfId="333"/>
    <cellStyle name="20% - Акцент1 90" xfId="334"/>
    <cellStyle name="20% - Акцент1 90 2" xfId="335"/>
    <cellStyle name="20% - Акцент1 90 3" xfId="3557"/>
    <cellStyle name="20% - Акцент1 90 4" xfId="3558"/>
    <cellStyle name="20% - Акцент1 91" xfId="336"/>
    <cellStyle name="20% - Акцент1 91 2" xfId="337"/>
    <cellStyle name="20% - Акцент1 91 3" xfId="3559"/>
    <cellStyle name="20% - Акцент1 91 4" xfId="3560"/>
    <cellStyle name="20% - Акцент1 92" xfId="338"/>
    <cellStyle name="20% - Акцент1 92 2" xfId="339"/>
    <cellStyle name="20% - Акцент1 92 3" xfId="3561"/>
    <cellStyle name="20% - Акцент1 92 4" xfId="3562"/>
    <cellStyle name="20% - Акцент1 93" xfId="340"/>
    <cellStyle name="20% - Акцент1 93 2" xfId="341"/>
    <cellStyle name="20% - Акцент1 93 3" xfId="3563"/>
    <cellStyle name="20% - Акцент1 93 4" xfId="3564"/>
    <cellStyle name="20% - Акцент1 94" xfId="342"/>
    <cellStyle name="20% - Акцент1 94 2" xfId="343"/>
    <cellStyle name="20% - Акцент1 94 3" xfId="3565"/>
    <cellStyle name="20% - Акцент1 94 4" xfId="3566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 3" xfId="3567"/>
    <cellStyle name="20% - Акцент2 50 4" xfId="3568"/>
    <cellStyle name="20% - Акцент2 50_ИД106142010 ДО 17.09.14" xfId="583"/>
    <cellStyle name="20% - Акцент2 51" xfId="584"/>
    <cellStyle name="20% - Акцент2 51 2" xfId="585"/>
    <cellStyle name="20% - Акцент2 51 3" xfId="3569"/>
    <cellStyle name="20% - Акцент2 51 4" xfId="3570"/>
    <cellStyle name="20% - Акцент2 51_ИД106142010 ДО 17.09.14" xfId="586"/>
    <cellStyle name="20% - Акцент2 52" xfId="587"/>
    <cellStyle name="20% - Акцент2 52 2" xfId="588"/>
    <cellStyle name="20% - Акцент2 52 3" xfId="3571"/>
    <cellStyle name="20% - Акцент2 52 4" xfId="3572"/>
    <cellStyle name="20% - Акцент2 52_ИД106142010 ДО 17.09.14" xfId="589"/>
    <cellStyle name="20% - Акцент2 53" xfId="590"/>
    <cellStyle name="20% - Акцент2 53 2" xfId="591"/>
    <cellStyle name="20% - Акцент2 53 3" xfId="3573"/>
    <cellStyle name="20% - Акцент2 53 4" xfId="3574"/>
    <cellStyle name="20% - Акцент2 53_ИД106142010 ДО 17.09.14" xfId="592"/>
    <cellStyle name="20% - Акцент2 54" xfId="593"/>
    <cellStyle name="20% - Акцент2 54 2" xfId="594"/>
    <cellStyle name="20% - Акцент2 54 3" xfId="3575"/>
    <cellStyle name="20% - Акцент2 54 4" xfId="3576"/>
    <cellStyle name="20% - Акцент2 54_ИД106142010 ДО 17.09.14" xfId="595"/>
    <cellStyle name="20% - Акцент2 55" xfId="596"/>
    <cellStyle name="20% - Акцент2 55 2" xfId="597"/>
    <cellStyle name="20% - Акцент2 55 3" xfId="3577"/>
    <cellStyle name="20% - Акцент2 55 4" xfId="3578"/>
    <cellStyle name="20% - Акцент2 55_ИД106142010 ДО 17.09.14" xfId="598"/>
    <cellStyle name="20% - Акцент2 56" xfId="599"/>
    <cellStyle name="20% - Акцент2 56 2" xfId="600"/>
    <cellStyle name="20% - Акцент2 56 3" xfId="3579"/>
    <cellStyle name="20% - Акцент2 56 4" xfId="3580"/>
    <cellStyle name="20% - Акцент2 56_ИД106142010 ДО 17.09.14" xfId="601"/>
    <cellStyle name="20% - Акцент2 57" xfId="602"/>
    <cellStyle name="20% - Акцент2 57 2" xfId="603"/>
    <cellStyle name="20% - Акцент2 57 3" xfId="3581"/>
    <cellStyle name="20% - Акцент2 57 4" xfId="3582"/>
    <cellStyle name="20% - Акцент2 57_ИД106142010 ДО 17.09.14" xfId="604"/>
    <cellStyle name="20% - Акцент2 58" xfId="605"/>
    <cellStyle name="20% - Акцент2 58 2" xfId="606"/>
    <cellStyle name="20% - Акцент2 58 3" xfId="3583"/>
    <cellStyle name="20% - Акцент2 58 4" xfId="3584"/>
    <cellStyle name="20% - Акцент2 58_ИД106142010 ДО 17.09.14" xfId="607"/>
    <cellStyle name="20% - Акцент2 59" xfId="608"/>
    <cellStyle name="20% - Акцент2 59 2" xfId="609"/>
    <cellStyle name="20% - Акцент2 59 3" xfId="3585"/>
    <cellStyle name="20% - Акцент2 59 4" xfId="3586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 3" xfId="3587"/>
    <cellStyle name="20% - Акцент2 60 4" xfId="3588"/>
    <cellStyle name="20% - Акцент2 60_ИД106142010 ДО 17.09.14" xfId="614"/>
    <cellStyle name="20% - Акцент2 61" xfId="615"/>
    <cellStyle name="20% - Акцент2 61 2" xfId="616"/>
    <cellStyle name="20% - Акцент2 61 3" xfId="3589"/>
    <cellStyle name="20% - Акцент2 61 4" xfId="3590"/>
    <cellStyle name="20% - Акцент2 61_ИД106142010 ДО 17.09.14" xfId="617"/>
    <cellStyle name="20% - Акцент2 62" xfId="618"/>
    <cellStyle name="20% - Акцент2 62 2" xfId="619"/>
    <cellStyle name="20% - Акцент2 62 3" xfId="3591"/>
    <cellStyle name="20% - Акцент2 62 4" xfId="3592"/>
    <cellStyle name="20% - Акцент2 62_ИД106142010 ДО 17.09.14" xfId="620"/>
    <cellStyle name="20% - Акцент2 63" xfId="621"/>
    <cellStyle name="20% - Акцент2 63 2" xfId="622"/>
    <cellStyle name="20% - Акцент2 63 3" xfId="3593"/>
    <cellStyle name="20% - Акцент2 63 4" xfId="3594"/>
    <cellStyle name="20% - Акцент2 63_ИД106142010 ДО 17.09.14" xfId="623"/>
    <cellStyle name="20% - Акцент2 64" xfId="624"/>
    <cellStyle name="20% - Акцент2 64 2" xfId="625"/>
    <cellStyle name="20% - Акцент2 64 3" xfId="3595"/>
    <cellStyle name="20% - Акцент2 64 4" xfId="3596"/>
    <cellStyle name="20% - Акцент2 64_ИД106142010 ДО 17.09.14" xfId="626"/>
    <cellStyle name="20% - Акцент2 65" xfId="627"/>
    <cellStyle name="20% - Акцент2 65 2" xfId="628"/>
    <cellStyle name="20% - Акцент2 65 3" xfId="3597"/>
    <cellStyle name="20% - Акцент2 65 4" xfId="3598"/>
    <cellStyle name="20% - Акцент2 65_ИД106142010 ДО 17.09.14" xfId="629"/>
    <cellStyle name="20% - Акцент2 66" xfId="630"/>
    <cellStyle name="20% - Акцент2 66 2" xfId="631"/>
    <cellStyle name="20% - Акцент2 66 3" xfId="3599"/>
    <cellStyle name="20% - Акцент2 66 4" xfId="3600"/>
    <cellStyle name="20% - Акцент2 67" xfId="632"/>
    <cellStyle name="20% - Акцент2 67 2" xfId="633"/>
    <cellStyle name="20% - Акцент2 67 3" xfId="3601"/>
    <cellStyle name="20% - Акцент2 67 4" xfId="3602"/>
    <cellStyle name="20% - Акцент2 68" xfId="634"/>
    <cellStyle name="20% - Акцент2 68 2" xfId="635"/>
    <cellStyle name="20% - Акцент2 68 3" xfId="3603"/>
    <cellStyle name="20% - Акцент2 68 4" xfId="3604"/>
    <cellStyle name="20% - Акцент2 69" xfId="636"/>
    <cellStyle name="20% - Акцент2 69 2" xfId="637"/>
    <cellStyle name="20% - Акцент2 69 3" xfId="3605"/>
    <cellStyle name="20% - Акцент2 69 4" xfId="3606"/>
    <cellStyle name="20% - Акцент2 7" xfId="638"/>
    <cellStyle name="20% - Акцент2 70" xfId="639"/>
    <cellStyle name="20% - Акцент2 70 2" xfId="640"/>
    <cellStyle name="20% - Акцент2 70 3" xfId="3607"/>
    <cellStyle name="20% - Акцент2 70 4" xfId="3608"/>
    <cellStyle name="20% - Акцент2 71" xfId="641"/>
    <cellStyle name="20% - Акцент2 71 2" xfId="642"/>
    <cellStyle name="20% - Акцент2 71 3" xfId="3609"/>
    <cellStyle name="20% - Акцент2 71 4" xfId="3610"/>
    <cellStyle name="20% - Акцент2 72" xfId="643"/>
    <cellStyle name="20% - Акцент2 72 2" xfId="644"/>
    <cellStyle name="20% - Акцент2 72 3" xfId="3611"/>
    <cellStyle name="20% - Акцент2 72 4" xfId="3612"/>
    <cellStyle name="20% - Акцент2 73" xfId="645"/>
    <cellStyle name="20% - Акцент2 73 2" xfId="646"/>
    <cellStyle name="20% - Акцент2 73 3" xfId="3613"/>
    <cellStyle name="20% - Акцент2 73 4" xfId="3614"/>
    <cellStyle name="20% - Акцент2 74" xfId="647"/>
    <cellStyle name="20% - Акцент2 74 2" xfId="648"/>
    <cellStyle name="20% - Акцент2 74 3" xfId="3615"/>
    <cellStyle name="20% - Акцент2 74 4" xfId="3616"/>
    <cellStyle name="20% - Акцент2 75" xfId="649"/>
    <cellStyle name="20% - Акцент2 75 2" xfId="650"/>
    <cellStyle name="20% - Акцент2 75 3" xfId="3617"/>
    <cellStyle name="20% - Акцент2 75 4" xfId="3618"/>
    <cellStyle name="20% - Акцент2 76" xfId="651"/>
    <cellStyle name="20% - Акцент2 76 2" xfId="652"/>
    <cellStyle name="20% - Акцент2 76 3" xfId="3619"/>
    <cellStyle name="20% - Акцент2 76 4" xfId="3620"/>
    <cellStyle name="20% - Акцент2 77" xfId="653"/>
    <cellStyle name="20% - Акцент2 77 2" xfId="654"/>
    <cellStyle name="20% - Акцент2 77 3" xfId="3621"/>
    <cellStyle name="20% - Акцент2 77 4" xfId="3622"/>
    <cellStyle name="20% - Акцент2 78" xfId="655"/>
    <cellStyle name="20% - Акцент2 78 2" xfId="656"/>
    <cellStyle name="20% - Акцент2 78 3" xfId="3623"/>
    <cellStyle name="20% - Акцент2 78 4" xfId="3624"/>
    <cellStyle name="20% - Акцент2 79" xfId="657"/>
    <cellStyle name="20% - Акцент2 79 2" xfId="658"/>
    <cellStyle name="20% - Акцент2 79 3" xfId="3625"/>
    <cellStyle name="20% - Акцент2 79 4" xfId="3626"/>
    <cellStyle name="20% - Акцент2 8" xfId="659"/>
    <cellStyle name="20% - Акцент2 80" xfId="660"/>
    <cellStyle name="20% - Акцент2 80 2" xfId="661"/>
    <cellStyle name="20% - Акцент2 80 3" xfId="3627"/>
    <cellStyle name="20% - Акцент2 80 4" xfId="3628"/>
    <cellStyle name="20% - Акцент2 81" xfId="662"/>
    <cellStyle name="20% - Акцент2 81 2" xfId="663"/>
    <cellStyle name="20% - Акцент2 81 3" xfId="3629"/>
    <cellStyle name="20% - Акцент2 81 4" xfId="3630"/>
    <cellStyle name="20% - Акцент2 82" xfId="664"/>
    <cellStyle name="20% - Акцент2 82 2" xfId="665"/>
    <cellStyle name="20% - Акцент2 82 3" xfId="3631"/>
    <cellStyle name="20% - Акцент2 82 4" xfId="3632"/>
    <cellStyle name="20% - Акцент2 83" xfId="666"/>
    <cellStyle name="20% - Акцент2 83 2" xfId="667"/>
    <cellStyle name="20% - Акцент2 83 3" xfId="3633"/>
    <cellStyle name="20% - Акцент2 83 4" xfId="3634"/>
    <cellStyle name="20% - Акцент2 84" xfId="668"/>
    <cellStyle name="20% - Акцент2 84 2" xfId="669"/>
    <cellStyle name="20% - Акцент2 84 3" xfId="3635"/>
    <cellStyle name="20% - Акцент2 84 4" xfId="3636"/>
    <cellStyle name="20% - Акцент2 85" xfId="670"/>
    <cellStyle name="20% - Акцент2 85 2" xfId="671"/>
    <cellStyle name="20% - Акцент2 85 3" xfId="3637"/>
    <cellStyle name="20% - Акцент2 85 4" xfId="3638"/>
    <cellStyle name="20% - Акцент2 86" xfId="672"/>
    <cellStyle name="20% - Акцент2 86 2" xfId="673"/>
    <cellStyle name="20% - Акцент2 86 3" xfId="3639"/>
    <cellStyle name="20% - Акцент2 86 4" xfId="3640"/>
    <cellStyle name="20% - Акцент2 87" xfId="674"/>
    <cellStyle name="20% - Акцент2 87 2" xfId="675"/>
    <cellStyle name="20% - Акцент2 87 3" xfId="3641"/>
    <cellStyle name="20% - Акцент2 87 4" xfId="3642"/>
    <cellStyle name="20% - Акцент2 88" xfId="676"/>
    <cellStyle name="20% - Акцент2 88 2" xfId="677"/>
    <cellStyle name="20% - Акцент2 88 3" xfId="3643"/>
    <cellStyle name="20% - Акцент2 88 4" xfId="3644"/>
    <cellStyle name="20% - Акцент2 89" xfId="678"/>
    <cellStyle name="20% - Акцент2 89 2" xfId="679"/>
    <cellStyle name="20% - Акцент2 89 3" xfId="3645"/>
    <cellStyle name="20% - Акцент2 89 4" xfId="3646"/>
    <cellStyle name="20% - Акцент2 9" xfId="680"/>
    <cellStyle name="20% - Акцент2 90" xfId="681"/>
    <cellStyle name="20% - Акцент2 90 2" xfId="682"/>
    <cellStyle name="20% - Акцент2 90 3" xfId="3647"/>
    <cellStyle name="20% - Акцент2 90 4" xfId="3648"/>
    <cellStyle name="20% - Акцент2 91" xfId="683"/>
    <cellStyle name="20% - Акцент2 91 2" xfId="684"/>
    <cellStyle name="20% - Акцент2 91 3" xfId="3649"/>
    <cellStyle name="20% - Акцент2 91 4" xfId="3650"/>
    <cellStyle name="20% - Акцент2 92" xfId="685"/>
    <cellStyle name="20% - Акцент2 92 2" xfId="686"/>
    <cellStyle name="20% - Акцент2 92 3" xfId="3651"/>
    <cellStyle name="20% - Акцент2 92 4" xfId="3652"/>
    <cellStyle name="20% - Акцент2 93" xfId="687"/>
    <cellStyle name="20% - Акцент2 93 2" xfId="688"/>
    <cellStyle name="20% - Акцент2 93 3" xfId="3653"/>
    <cellStyle name="20% - Акцент2 93 4" xfId="3654"/>
    <cellStyle name="20% - Акцент2 94" xfId="689"/>
    <cellStyle name="20% - Акцент2 94 2" xfId="690"/>
    <cellStyle name="20% - Акцент2 94 3" xfId="3655"/>
    <cellStyle name="20% - Акцент2 94 4" xfId="3656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 3" xfId="3657"/>
    <cellStyle name="20% - Акцент3 50 4" xfId="3658"/>
    <cellStyle name="20% - Акцент3 50_ИД106142010 ДО 17.09.14" xfId="930"/>
    <cellStyle name="20% - Акцент3 51" xfId="931"/>
    <cellStyle name="20% - Акцент3 51 2" xfId="932"/>
    <cellStyle name="20% - Акцент3 51 3" xfId="3659"/>
    <cellStyle name="20% - Акцент3 51 4" xfId="3660"/>
    <cellStyle name="20% - Акцент3 51_ИД106142010 ДО 17.09.14" xfId="933"/>
    <cellStyle name="20% - Акцент3 52" xfId="934"/>
    <cellStyle name="20% - Акцент3 52 2" xfId="935"/>
    <cellStyle name="20% - Акцент3 52 3" xfId="3661"/>
    <cellStyle name="20% - Акцент3 52 4" xfId="3662"/>
    <cellStyle name="20% - Акцент3 52_ИД106142010 ДО 17.09.14" xfId="936"/>
    <cellStyle name="20% - Акцент3 53" xfId="937"/>
    <cellStyle name="20% - Акцент3 53 2" xfId="938"/>
    <cellStyle name="20% - Акцент3 53 3" xfId="3663"/>
    <cellStyle name="20% - Акцент3 53 4" xfId="3664"/>
    <cellStyle name="20% - Акцент3 53_ИД106142010 ДО 17.09.14" xfId="939"/>
    <cellStyle name="20% - Акцент3 54" xfId="940"/>
    <cellStyle name="20% - Акцент3 54 2" xfId="941"/>
    <cellStyle name="20% - Акцент3 54 3" xfId="3665"/>
    <cellStyle name="20% - Акцент3 54 4" xfId="3666"/>
    <cellStyle name="20% - Акцент3 54_ИД106142010 ДО 17.09.14" xfId="942"/>
    <cellStyle name="20% - Акцент3 55" xfId="943"/>
    <cellStyle name="20% - Акцент3 55 2" xfId="944"/>
    <cellStyle name="20% - Акцент3 55 3" xfId="3667"/>
    <cellStyle name="20% - Акцент3 55 4" xfId="3668"/>
    <cellStyle name="20% - Акцент3 55_ИД106142010 ДО 17.09.14" xfId="945"/>
    <cellStyle name="20% - Акцент3 56" xfId="946"/>
    <cellStyle name="20% - Акцент3 56 2" xfId="947"/>
    <cellStyle name="20% - Акцент3 56 3" xfId="3669"/>
    <cellStyle name="20% - Акцент3 56 4" xfId="3670"/>
    <cellStyle name="20% - Акцент3 56_ИД106142010 ДО 17.09.14" xfId="948"/>
    <cellStyle name="20% - Акцент3 57" xfId="949"/>
    <cellStyle name="20% - Акцент3 57 2" xfId="950"/>
    <cellStyle name="20% - Акцент3 57 3" xfId="3671"/>
    <cellStyle name="20% - Акцент3 57 4" xfId="3672"/>
    <cellStyle name="20% - Акцент3 57_ИД106142010 ДО 17.09.14" xfId="951"/>
    <cellStyle name="20% - Акцент3 58" xfId="952"/>
    <cellStyle name="20% - Акцент3 58 2" xfId="953"/>
    <cellStyle name="20% - Акцент3 58 3" xfId="3673"/>
    <cellStyle name="20% - Акцент3 58 4" xfId="3674"/>
    <cellStyle name="20% - Акцент3 58_ИД106142010 ДО 17.09.14" xfId="954"/>
    <cellStyle name="20% - Акцент3 59" xfId="955"/>
    <cellStyle name="20% - Акцент3 59 2" xfId="956"/>
    <cellStyle name="20% - Акцент3 59 3" xfId="3675"/>
    <cellStyle name="20% - Акцент3 59 4" xfId="3676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 3" xfId="3677"/>
    <cellStyle name="20% - Акцент3 60 4" xfId="3678"/>
    <cellStyle name="20% - Акцент3 60_ИД106142010 ДО 17.09.14" xfId="961"/>
    <cellStyle name="20% - Акцент3 61" xfId="962"/>
    <cellStyle name="20% - Акцент3 61 2" xfId="963"/>
    <cellStyle name="20% - Акцент3 61 3" xfId="3679"/>
    <cellStyle name="20% - Акцент3 61 4" xfId="3680"/>
    <cellStyle name="20% - Акцент3 61_ИД106142010 ДО 17.09.14" xfId="964"/>
    <cellStyle name="20% - Акцент3 62" xfId="965"/>
    <cellStyle name="20% - Акцент3 62 2" xfId="966"/>
    <cellStyle name="20% - Акцент3 62 3" xfId="3681"/>
    <cellStyle name="20% - Акцент3 62 4" xfId="3682"/>
    <cellStyle name="20% - Акцент3 62_ИД106142010 ДО 17.09.14" xfId="967"/>
    <cellStyle name="20% - Акцент3 63" xfId="968"/>
    <cellStyle name="20% - Акцент3 63 2" xfId="969"/>
    <cellStyle name="20% - Акцент3 63 3" xfId="3683"/>
    <cellStyle name="20% - Акцент3 63 4" xfId="3684"/>
    <cellStyle name="20% - Акцент3 63_ИД106142010 ДО 17.09.14" xfId="970"/>
    <cellStyle name="20% - Акцент3 64" xfId="971"/>
    <cellStyle name="20% - Акцент3 64 2" xfId="972"/>
    <cellStyle name="20% - Акцент3 64 3" xfId="3685"/>
    <cellStyle name="20% - Акцент3 64 4" xfId="3686"/>
    <cellStyle name="20% - Акцент3 64_ИД106142010 ДО 17.09.14" xfId="973"/>
    <cellStyle name="20% - Акцент3 65" xfId="974"/>
    <cellStyle name="20% - Акцент3 65 2" xfId="975"/>
    <cellStyle name="20% - Акцент3 65 3" xfId="3687"/>
    <cellStyle name="20% - Акцент3 65 4" xfId="3688"/>
    <cellStyle name="20% - Акцент3 65_ИД106142010 ДО 17.09.14" xfId="976"/>
    <cellStyle name="20% - Акцент3 66" xfId="977"/>
    <cellStyle name="20% - Акцент3 66 2" xfId="978"/>
    <cellStyle name="20% - Акцент3 66 3" xfId="3689"/>
    <cellStyle name="20% - Акцент3 66 4" xfId="3690"/>
    <cellStyle name="20% - Акцент3 67" xfId="979"/>
    <cellStyle name="20% - Акцент3 67 2" xfId="980"/>
    <cellStyle name="20% - Акцент3 67 3" xfId="3691"/>
    <cellStyle name="20% - Акцент3 67 4" xfId="3692"/>
    <cellStyle name="20% - Акцент3 68" xfId="981"/>
    <cellStyle name="20% - Акцент3 68 2" xfId="982"/>
    <cellStyle name="20% - Акцент3 68 3" xfId="3693"/>
    <cellStyle name="20% - Акцент3 68 4" xfId="3694"/>
    <cellStyle name="20% - Акцент3 69" xfId="983"/>
    <cellStyle name="20% - Акцент3 69 2" xfId="984"/>
    <cellStyle name="20% - Акцент3 69 3" xfId="3695"/>
    <cellStyle name="20% - Акцент3 69 4" xfId="3696"/>
    <cellStyle name="20% - Акцент3 7" xfId="985"/>
    <cellStyle name="20% - Акцент3 70" xfId="986"/>
    <cellStyle name="20% - Акцент3 70 2" xfId="987"/>
    <cellStyle name="20% - Акцент3 70 3" xfId="3697"/>
    <cellStyle name="20% - Акцент3 70 4" xfId="3698"/>
    <cellStyle name="20% - Акцент3 71" xfId="988"/>
    <cellStyle name="20% - Акцент3 71 2" xfId="989"/>
    <cellStyle name="20% - Акцент3 71 3" xfId="3699"/>
    <cellStyle name="20% - Акцент3 71 4" xfId="3700"/>
    <cellStyle name="20% - Акцент3 72" xfId="990"/>
    <cellStyle name="20% - Акцент3 72 2" xfId="991"/>
    <cellStyle name="20% - Акцент3 72 3" xfId="3701"/>
    <cellStyle name="20% - Акцент3 72 4" xfId="3702"/>
    <cellStyle name="20% - Акцент3 73" xfId="992"/>
    <cellStyle name="20% - Акцент3 73 2" xfId="993"/>
    <cellStyle name="20% - Акцент3 73 3" xfId="3703"/>
    <cellStyle name="20% - Акцент3 73 4" xfId="3704"/>
    <cellStyle name="20% - Акцент3 74" xfId="994"/>
    <cellStyle name="20% - Акцент3 74 2" xfId="995"/>
    <cellStyle name="20% - Акцент3 74 3" xfId="3705"/>
    <cellStyle name="20% - Акцент3 74 4" xfId="3706"/>
    <cellStyle name="20% - Акцент3 75" xfId="996"/>
    <cellStyle name="20% - Акцент3 75 2" xfId="997"/>
    <cellStyle name="20% - Акцент3 75 3" xfId="3707"/>
    <cellStyle name="20% - Акцент3 75 4" xfId="3708"/>
    <cellStyle name="20% - Акцент3 76" xfId="998"/>
    <cellStyle name="20% - Акцент3 76 2" xfId="999"/>
    <cellStyle name="20% - Акцент3 76 3" xfId="3709"/>
    <cellStyle name="20% - Акцент3 76 4" xfId="3710"/>
    <cellStyle name="20% - Акцент3 77" xfId="1000"/>
    <cellStyle name="20% - Акцент3 77 2" xfId="1001"/>
    <cellStyle name="20% - Акцент3 77 3" xfId="3711"/>
    <cellStyle name="20% - Акцент3 77 4" xfId="3712"/>
    <cellStyle name="20% - Акцент3 78" xfId="1002"/>
    <cellStyle name="20% - Акцент3 78 2" xfId="1003"/>
    <cellStyle name="20% - Акцент3 78 3" xfId="3713"/>
    <cellStyle name="20% - Акцент3 78 4" xfId="3714"/>
    <cellStyle name="20% - Акцент3 79" xfId="1004"/>
    <cellStyle name="20% - Акцент3 79 2" xfId="1005"/>
    <cellStyle name="20% - Акцент3 79 3" xfId="3715"/>
    <cellStyle name="20% - Акцент3 79 4" xfId="3716"/>
    <cellStyle name="20% - Акцент3 8" xfId="1006"/>
    <cellStyle name="20% - Акцент3 80" xfId="1007"/>
    <cellStyle name="20% - Акцент3 80 2" xfId="1008"/>
    <cellStyle name="20% - Акцент3 80 3" xfId="3717"/>
    <cellStyle name="20% - Акцент3 80 4" xfId="3718"/>
    <cellStyle name="20% - Акцент3 81" xfId="1009"/>
    <cellStyle name="20% - Акцент3 81 2" xfId="1010"/>
    <cellStyle name="20% - Акцент3 81 3" xfId="3719"/>
    <cellStyle name="20% - Акцент3 81 4" xfId="3720"/>
    <cellStyle name="20% - Акцент3 82" xfId="1011"/>
    <cellStyle name="20% - Акцент3 82 2" xfId="1012"/>
    <cellStyle name="20% - Акцент3 82 3" xfId="3721"/>
    <cellStyle name="20% - Акцент3 82 4" xfId="3722"/>
    <cellStyle name="20% - Акцент3 83" xfId="1013"/>
    <cellStyle name="20% - Акцент3 83 2" xfId="1014"/>
    <cellStyle name="20% - Акцент3 83 3" xfId="3723"/>
    <cellStyle name="20% - Акцент3 83 4" xfId="3724"/>
    <cellStyle name="20% - Акцент3 84" xfId="1015"/>
    <cellStyle name="20% - Акцент3 84 2" xfId="1016"/>
    <cellStyle name="20% - Акцент3 84 3" xfId="3725"/>
    <cellStyle name="20% - Акцент3 84 4" xfId="3726"/>
    <cellStyle name="20% - Акцент3 85" xfId="1017"/>
    <cellStyle name="20% - Акцент3 85 2" xfId="1018"/>
    <cellStyle name="20% - Акцент3 85 3" xfId="3727"/>
    <cellStyle name="20% - Акцент3 85 4" xfId="3728"/>
    <cellStyle name="20% - Акцент3 86" xfId="1019"/>
    <cellStyle name="20% - Акцент3 86 2" xfId="1020"/>
    <cellStyle name="20% - Акцент3 86 3" xfId="3729"/>
    <cellStyle name="20% - Акцент3 86 4" xfId="3730"/>
    <cellStyle name="20% - Акцент3 87" xfId="1021"/>
    <cellStyle name="20% - Акцент3 87 2" xfId="1022"/>
    <cellStyle name="20% - Акцент3 87 3" xfId="3731"/>
    <cellStyle name="20% - Акцент3 87 4" xfId="3732"/>
    <cellStyle name="20% - Акцент3 88" xfId="1023"/>
    <cellStyle name="20% - Акцент3 88 2" xfId="1024"/>
    <cellStyle name="20% - Акцент3 88 3" xfId="3733"/>
    <cellStyle name="20% - Акцент3 88 4" xfId="3734"/>
    <cellStyle name="20% - Акцент3 89" xfId="1025"/>
    <cellStyle name="20% - Акцент3 89 2" xfId="1026"/>
    <cellStyle name="20% - Акцент3 89 3" xfId="3735"/>
    <cellStyle name="20% - Акцент3 89 4" xfId="3736"/>
    <cellStyle name="20% - Акцент3 9" xfId="1027"/>
    <cellStyle name="20% - Акцент3 90" xfId="1028"/>
    <cellStyle name="20% - Акцент3 90 2" xfId="1029"/>
    <cellStyle name="20% - Акцент3 90 3" xfId="3737"/>
    <cellStyle name="20% - Акцент3 90 4" xfId="3738"/>
    <cellStyle name="20% - Акцент3 91" xfId="1030"/>
    <cellStyle name="20% - Акцент3 91 2" xfId="1031"/>
    <cellStyle name="20% - Акцент3 91 3" xfId="3739"/>
    <cellStyle name="20% - Акцент3 91 4" xfId="3740"/>
    <cellStyle name="20% - Акцент3 92" xfId="1032"/>
    <cellStyle name="20% - Акцент3 92 2" xfId="1033"/>
    <cellStyle name="20% - Акцент3 92 3" xfId="3741"/>
    <cellStyle name="20% - Акцент3 92 4" xfId="3742"/>
    <cellStyle name="20% - Акцент3 93" xfId="1034"/>
    <cellStyle name="20% - Акцент3 93 2" xfId="1035"/>
    <cellStyle name="20% - Акцент3 93 3" xfId="3743"/>
    <cellStyle name="20% - Акцент3 93 4" xfId="3744"/>
    <cellStyle name="20% - Акцент3 94" xfId="1036"/>
    <cellStyle name="20% - Акцент3 94 2" xfId="1037"/>
    <cellStyle name="20% - Акцент3 94 3" xfId="3745"/>
    <cellStyle name="20% - Акцент3 94 4" xfId="3746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 3" xfId="3747"/>
    <cellStyle name="20% - Акцент4 50 4" xfId="3748"/>
    <cellStyle name="20% - Акцент4 50_ИД106142010 ДО 17.09.14" xfId="1277"/>
    <cellStyle name="20% - Акцент4 51" xfId="1278"/>
    <cellStyle name="20% - Акцент4 51 2" xfId="1279"/>
    <cellStyle name="20% - Акцент4 51 3" xfId="3749"/>
    <cellStyle name="20% - Акцент4 51 4" xfId="3750"/>
    <cellStyle name="20% - Акцент4 51_ИД106142010 ДО 17.09.14" xfId="1280"/>
    <cellStyle name="20% - Акцент4 52" xfId="1281"/>
    <cellStyle name="20% - Акцент4 52 2" xfId="1282"/>
    <cellStyle name="20% - Акцент4 52 3" xfId="3751"/>
    <cellStyle name="20% - Акцент4 52 4" xfId="3752"/>
    <cellStyle name="20% - Акцент4 52_ИД106142010 ДО 17.09.14" xfId="1283"/>
    <cellStyle name="20% - Акцент4 53" xfId="1284"/>
    <cellStyle name="20% - Акцент4 53 2" xfId="1285"/>
    <cellStyle name="20% - Акцент4 53 3" xfId="3753"/>
    <cellStyle name="20% - Акцент4 53 4" xfId="3754"/>
    <cellStyle name="20% - Акцент4 53_ИД106142010 ДО 17.09.14" xfId="1286"/>
    <cellStyle name="20% - Акцент4 54" xfId="1287"/>
    <cellStyle name="20% - Акцент4 54 2" xfId="1288"/>
    <cellStyle name="20% - Акцент4 54 3" xfId="3755"/>
    <cellStyle name="20% - Акцент4 54 4" xfId="3756"/>
    <cellStyle name="20% - Акцент4 54_ИД106142010 ДО 17.09.14" xfId="1289"/>
    <cellStyle name="20% - Акцент4 55" xfId="1290"/>
    <cellStyle name="20% - Акцент4 55 2" xfId="1291"/>
    <cellStyle name="20% - Акцент4 55 3" xfId="3757"/>
    <cellStyle name="20% - Акцент4 55 4" xfId="3758"/>
    <cellStyle name="20% - Акцент4 55_ИД106142010 ДО 17.09.14" xfId="1292"/>
    <cellStyle name="20% - Акцент4 56" xfId="1293"/>
    <cellStyle name="20% - Акцент4 56 2" xfId="1294"/>
    <cellStyle name="20% - Акцент4 56 3" xfId="3759"/>
    <cellStyle name="20% - Акцент4 56 4" xfId="3760"/>
    <cellStyle name="20% - Акцент4 56_ИД106142010 ДО 17.09.14" xfId="1295"/>
    <cellStyle name="20% - Акцент4 57" xfId="1296"/>
    <cellStyle name="20% - Акцент4 57 2" xfId="1297"/>
    <cellStyle name="20% - Акцент4 57 3" xfId="3761"/>
    <cellStyle name="20% - Акцент4 57 4" xfId="3762"/>
    <cellStyle name="20% - Акцент4 57_ИД106142010 ДО 17.09.14" xfId="1298"/>
    <cellStyle name="20% - Акцент4 58" xfId="1299"/>
    <cellStyle name="20% - Акцент4 58 2" xfId="1300"/>
    <cellStyle name="20% - Акцент4 58 3" xfId="3763"/>
    <cellStyle name="20% - Акцент4 58 4" xfId="3764"/>
    <cellStyle name="20% - Акцент4 58_ИД106142010 ДО 17.09.14" xfId="1301"/>
    <cellStyle name="20% - Акцент4 59" xfId="1302"/>
    <cellStyle name="20% - Акцент4 59 2" xfId="1303"/>
    <cellStyle name="20% - Акцент4 59 3" xfId="3765"/>
    <cellStyle name="20% - Акцент4 59 4" xfId="3766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 3" xfId="3767"/>
    <cellStyle name="20% - Акцент4 60 4" xfId="3768"/>
    <cellStyle name="20% - Акцент4 60_ИД106142010 ДО 17.09.14" xfId="1308"/>
    <cellStyle name="20% - Акцент4 61" xfId="1309"/>
    <cellStyle name="20% - Акцент4 61 2" xfId="1310"/>
    <cellStyle name="20% - Акцент4 61 3" xfId="3769"/>
    <cellStyle name="20% - Акцент4 61 4" xfId="3770"/>
    <cellStyle name="20% - Акцент4 61_ИД106142010 ДО 17.09.14" xfId="1311"/>
    <cellStyle name="20% - Акцент4 62" xfId="1312"/>
    <cellStyle name="20% - Акцент4 62 2" xfId="1313"/>
    <cellStyle name="20% - Акцент4 62 3" xfId="3771"/>
    <cellStyle name="20% - Акцент4 62 4" xfId="3772"/>
    <cellStyle name="20% - Акцент4 62_ИД106142010 ДО 17.09.14" xfId="1314"/>
    <cellStyle name="20% - Акцент4 63" xfId="1315"/>
    <cellStyle name="20% - Акцент4 63 2" xfId="1316"/>
    <cellStyle name="20% - Акцент4 63 3" xfId="3773"/>
    <cellStyle name="20% - Акцент4 63 4" xfId="3774"/>
    <cellStyle name="20% - Акцент4 63_ИД106142010 ДО 17.09.14" xfId="1317"/>
    <cellStyle name="20% - Акцент4 64" xfId="1318"/>
    <cellStyle name="20% - Акцент4 64 2" xfId="1319"/>
    <cellStyle name="20% - Акцент4 64 3" xfId="3775"/>
    <cellStyle name="20% - Акцент4 64 4" xfId="3776"/>
    <cellStyle name="20% - Акцент4 64_ИД106142010 ДО 17.09.14" xfId="1320"/>
    <cellStyle name="20% - Акцент4 65" xfId="1321"/>
    <cellStyle name="20% - Акцент4 65 2" xfId="1322"/>
    <cellStyle name="20% - Акцент4 65 3" xfId="3777"/>
    <cellStyle name="20% - Акцент4 65 4" xfId="3778"/>
    <cellStyle name="20% - Акцент4 65_ИД106142010 ДО 17.09.14" xfId="1323"/>
    <cellStyle name="20% - Акцент4 66" xfId="1324"/>
    <cellStyle name="20% - Акцент4 66 2" xfId="1325"/>
    <cellStyle name="20% - Акцент4 66 3" xfId="3779"/>
    <cellStyle name="20% - Акцент4 66 4" xfId="3780"/>
    <cellStyle name="20% - Акцент4 67" xfId="1326"/>
    <cellStyle name="20% - Акцент4 67 2" xfId="1327"/>
    <cellStyle name="20% - Акцент4 67 3" xfId="3781"/>
    <cellStyle name="20% - Акцент4 67 4" xfId="3782"/>
    <cellStyle name="20% - Акцент4 68" xfId="1328"/>
    <cellStyle name="20% - Акцент4 68 2" xfId="1329"/>
    <cellStyle name="20% - Акцент4 68 3" xfId="3783"/>
    <cellStyle name="20% - Акцент4 68 4" xfId="3784"/>
    <cellStyle name="20% - Акцент4 69" xfId="1330"/>
    <cellStyle name="20% - Акцент4 69 2" xfId="1331"/>
    <cellStyle name="20% - Акцент4 69 3" xfId="3785"/>
    <cellStyle name="20% - Акцент4 69 4" xfId="3786"/>
    <cellStyle name="20% - Акцент4 7" xfId="1332"/>
    <cellStyle name="20% - Акцент4 70" xfId="1333"/>
    <cellStyle name="20% - Акцент4 70 2" xfId="1334"/>
    <cellStyle name="20% - Акцент4 70 3" xfId="3787"/>
    <cellStyle name="20% - Акцент4 70 4" xfId="3788"/>
    <cellStyle name="20% - Акцент4 71" xfId="1335"/>
    <cellStyle name="20% - Акцент4 71 2" xfId="1336"/>
    <cellStyle name="20% - Акцент4 71 3" xfId="3789"/>
    <cellStyle name="20% - Акцент4 71 4" xfId="3790"/>
    <cellStyle name="20% - Акцент4 72" xfId="1337"/>
    <cellStyle name="20% - Акцент4 72 2" xfId="1338"/>
    <cellStyle name="20% - Акцент4 72 3" xfId="3791"/>
    <cellStyle name="20% - Акцент4 72 4" xfId="3792"/>
    <cellStyle name="20% - Акцент4 73" xfId="1339"/>
    <cellStyle name="20% - Акцент4 73 2" xfId="1340"/>
    <cellStyle name="20% - Акцент4 73 3" xfId="3793"/>
    <cellStyle name="20% - Акцент4 73 4" xfId="3794"/>
    <cellStyle name="20% - Акцент4 74" xfId="1341"/>
    <cellStyle name="20% - Акцент4 74 2" xfId="1342"/>
    <cellStyle name="20% - Акцент4 74 3" xfId="3795"/>
    <cellStyle name="20% - Акцент4 74 4" xfId="3796"/>
    <cellStyle name="20% - Акцент4 75" xfId="1343"/>
    <cellStyle name="20% - Акцент4 75 2" xfId="1344"/>
    <cellStyle name="20% - Акцент4 75 3" xfId="3797"/>
    <cellStyle name="20% - Акцент4 75 4" xfId="3798"/>
    <cellStyle name="20% - Акцент4 76" xfId="1345"/>
    <cellStyle name="20% - Акцент4 76 2" xfId="1346"/>
    <cellStyle name="20% - Акцент4 76 3" xfId="3799"/>
    <cellStyle name="20% - Акцент4 76 4" xfId="3800"/>
    <cellStyle name="20% - Акцент4 77" xfId="1347"/>
    <cellStyle name="20% - Акцент4 77 2" xfId="1348"/>
    <cellStyle name="20% - Акцент4 77 3" xfId="3801"/>
    <cellStyle name="20% - Акцент4 77 4" xfId="3802"/>
    <cellStyle name="20% - Акцент4 78" xfId="1349"/>
    <cellStyle name="20% - Акцент4 78 2" xfId="1350"/>
    <cellStyle name="20% - Акцент4 78 3" xfId="3803"/>
    <cellStyle name="20% - Акцент4 78 4" xfId="3804"/>
    <cellStyle name="20% - Акцент4 79" xfId="1351"/>
    <cellStyle name="20% - Акцент4 79 2" xfId="1352"/>
    <cellStyle name="20% - Акцент4 79 3" xfId="3805"/>
    <cellStyle name="20% - Акцент4 79 4" xfId="3806"/>
    <cellStyle name="20% - Акцент4 8" xfId="1353"/>
    <cellStyle name="20% - Акцент4 80" xfId="1354"/>
    <cellStyle name="20% - Акцент4 80 2" xfId="1355"/>
    <cellStyle name="20% - Акцент4 80 3" xfId="3807"/>
    <cellStyle name="20% - Акцент4 80 4" xfId="3808"/>
    <cellStyle name="20% - Акцент4 81" xfId="1356"/>
    <cellStyle name="20% - Акцент4 81 2" xfId="1357"/>
    <cellStyle name="20% - Акцент4 81 3" xfId="3809"/>
    <cellStyle name="20% - Акцент4 81 4" xfId="3810"/>
    <cellStyle name="20% - Акцент4 82" xfId="1358"/>
    <cellStyle name="20% - Акцент4 82 2" xfId="1359"/>
    <cellStyle name="20% - Акцент4 82 3" xfId="3811"/>
    <cellStyle name="20% - Акцент4 82 4" xfId="3812"/>
    <cellStyle name="20% - Акцент4 83" xfId="1360"/>
    <cellStyle name="20% - Акцент4 83 2" xfId="1361"/>
    <cellStyle name="20% - Акцент4 83 3" xfId="3813"/>
    <cellStyle name="20% - Акцент4 83 4" xfId="3814"/>
    <cellStyle name="20% - Акцент4 84" xfId="1362"/>
    <cellStyle name="20% - Акцент4 84 2" xfId="1363"/>
    <cellStyle name="20% - Акцент4 84 3" xfId="3815"/>
    <cellStyle name="20% - Акцент4 84 4" xfId="3816"/>
    <cellStyle name="20% - Акцент4 85" xfId="1364"/>
    <cellStyle name="20% - Акцент4 85 2" xfId="1365"/>
    <cellStyle name="20% - Акцент4 85 3" xfId="3817"/>
    <cellStyle name="20% - Акцент4 85 4" xfId="3818"/>
    <cellStyle name="20% - Акцент4 86" xfId="1366"/>
    <cellStyle name="20% - Акцент4 86 2" xfId="1367"/>
    <cellStyle name="20% - Акцент4 86 3" xfId="3819"/>
    <cellStyle name="20% - Акцент4 86 4" xfId="3820"/>
    <cellStyle name="20% - Акцент4 87" xfId="1368"/>
    <cellStyle name="20% - Акцент4 87 2" xfId="1369"/>
    <cellStyle name="20% - Акцент4 87 3" xfId="3821"/>
    <cellStyle name="20% - Акцент4 87 4" xfId="3822"/>
    <cellStyle name="20% - Акцент4 88" xfId="1370"/>
    <cellStyle name="20% - Акцент4 88 2" xfId="1371"/>
    <cellStyle name="20% - Акцент4 88 3" xfId="3823"/>
    <cellStyle name="20% - Акцент4 88 4" xfId="3824"/>
    <cellStyle name="20% - Акцент4 89" xfId="1372"/>
    <cellStyle name="20% - Акцент4 89 2" xfId="1373"/>
    <cellStyle name="20% - Акцент4 89 3" xfId="3825"/>
    <cellStyle name="20% - Акцент4 89 4" xfId="3826"/>
    <cellStyle name="20% - Акцент4 9" xfId="1374"/>
    <cellStyle name="20% - Акцент4 90" xfId="1375"/>
    <cellStyle name="20% - Акцент4 90 2" xfId="1376"/>
    <cellStyle name="20% - Акцент4 90 3" xfId="3827"/>
    <cellStyle name="20% - Акцент4 90 4" xfId="3828"/>
    <cellStyle name="20% - Акцент4 91" xfId="1377"/>
    <cellStyle name="20% - Акцент4 91 2" xfId="1378"/>
    <cellStyle name="20% - Акцент4 91 3" xfId="3829"/>
    <cellStyle name="20% - Акцент4 91 4" xfId="3830"/>
    <cellStyle name="20% - Акцент4 92" xfId="1379"/>
    <cellStyle name="20% - Акцент4 92 2" xfId="1380"/>
    <cellStyle name="20% - Акцент4 92 3" xfId="3831"/>
    <cellStyle name="20% - Акцент4 92 4" xfId="3832"/>
    <cellStyle name="20% - Акцент4 93" xfId="1381"/>
    <cellStyle name="20% - Акцент4 93 2" xfId="1382"/>
    <cellStyle name="20% - Акцент4 93 3" xfId="3833"/>
    <cellStyle name="20% - Акцент4 93 4" xfId="3834"/>
    <cellStyle name="20% - Акцент4 94" xfId="1383"/>
    <cellStyle name="20% - Акцент4 94 2" xfId="1384"/>
    <cellStyle name="20% - Акцент4 94 3" xfId="3835"/>
    <cellStyle name="20% - Акцент4 94 4" xfId="3836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 3" xfId="3837"/>
    <cellStyle name="40% - Акцент3 50 4" xfId="3838"/>
    <cellStyle name="40% - Акцент3 50_ИД106142010 ДО 17.09.14" xfId="1674"/>
    <cellStyle name="40% - Акцент3 51" xfId="1675"/>
    <cellStyle name="40% - Акцент3 51 2" xfId="1676"/>
    <cellStyle name="40% - Акцент3 51 3" xfId="3839"/>
    <cellStyle name="40% - Акцент3 51 4" xfId="3840"/>
    <cellStyle name="40% - Акцент3 51_ИД106142010 ДО 17.09.14" xfId="1677"/>
    <cellStyle name="40% - Акцент3 52" xfId="1678"/>
    <cellStyle name="40% - Акцент3 52 2" xfId="1679"/>
    <cellStyle name="40% - Акцент3 52 3" xfId="3841"/>
    <cellStyle name="40% - Акцент3 52 4" xfId="3842"/>
    <cellStyle name="40% - Акцент3 52_ИД106142010 ДО 17.09.14" xfId="1680"/>
    <cellStyle name="40% - Акцент3 53" xfId="1681"/>
    <cellStyle name="40% - Акцент3 53 2" xfId="1682"/>
    <cellStyle name="40% - Акцент3 53 3" xfId="3843"/>
    <cellStyle name="40% - Акцент3 53 4" xfId="3844"/>
    <cellStyle name="40% - Акцент3 53_ИД106142010 ДО 17.09.14" xfId="1683"/>
    <cellStyle name="40% - Акцент3 54" xfId="1684"/>
    <cellStyle name="40% - Акцент3 54 2" xfId="1685"/>
    <cellStyle name="40% - Акцент3 54 3" xfId="3845"/>
    <cellStyle name="40% - Акцент3 54 4" xfId="3846"/>
    <cellStyle name="40% - Акцент3 54_ИД106142010 ДО 17.09.14" xfId="1686"/>
    <cellStyle name="40% - Акцент3 55" xfId="1687"/>
    <cellStyle name="40% - Акцент3 55 2" xfId="1688"/>
    <cellStyle name="40% - Акцент3 55 3" xfId="3847"/>
    <cellStyle name="40% - Акцент3 55 4" xfId="3848"/>
    <cellStyle name="40% - Акцент3 55_ИД106142010 ДО 17.09.14" xfId="1689"/>
    <cellStyle name="40% - Акцент3 56" xfId="1690"/>
    <cellStyle name="40% - Акцент3 56 2" xfId="1691"/>
    <cellStyle name="40% - Акцент3 56 3" xfId="3849"/>
    <cellStyle name="40% - Акцент3 56 4" xfId="3850"/>
    <cellStyle name="40% - Акцент3 56_ИД106142010 ДО 17.09.14" xfId="1692"/>
    <cellStyle name="40% - Акцент3 57" xfId="1693"/>
    <cellStyle name="40% - Акцент3 57 2" xfId="1694"/>
    <cellStyle name="40% - Акцент3 57 3" xfId="3851"/>
    <cellStyle name="40% - Акцент3 57 4" xfId="3852"/>
    <cellStyle name="40% - Акцент3 57_ИД106142010 ДО 17.09.14" xfId="1695"/>
    <cellStyle name="40% - Акцент3 58" xfId="1696"/>
    <cellStyle name="40% - Акцент3 58 2" xfId="1697"/>
    <cellStyle name="40% - Акцент3 58 3" xfId="3853"/>
    <cellStyle name="40% - Акцент3 58 4" xfId="3854"/>
    <cellStyle name="40% - Акцент3 58_ИД106142010 ДО 17.09.14" xfId="1698"/>
    <cellStyle name="40% - Акцент3 59" xfId="1699"/>
    <cellStyle name="40% - Акцент3 59 2" xfId="1700"/>
    <cellStyle name="40% - Акцент3 59 3" xfId="3855"/>
    <cellStyle name="40% - Акцент3 59 4" xfId="3856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 3" xfId="3857"/>
    <cellStyle name="40% - Акцент3 60 4" xfId="3858"/>
    <cellStyle name="40% - Акцент3 60_ИД106142010 ДО 17.09.14" xfId="1705"/>
    <cellStyle name="40% - Акцент3 61" xfId="1706"/>
    <cellStyle name="40% - Акцент3 61 2" xfId="1707"/>
    <cellStyle name="40% - Акцент3 61 3" xfId="3859"/>
    <cellStyle name="40% - Акцент3 61 4" xfId="3860"/>
    <cellStyle name="40% - Акцент3 61_ИД106142010 ДО 17.09.14" xfId="1708"/>
    <cellStyle name="40% - Акцент3 62" xfId="1709"/>
    <cellStyle name="40% - Акцент3 62 2" xfId="1710"/>
    <cellStyle name="40% - Акцент3 62 3" xfId="3861"/>
    <cellStyle name="40% - Акцент3 62 4" xfId="3862"/>
    <cellStyle name="40% - Акцент3 62_ИД106142010 ДО 17.09.14" xfId="1711"/>
    <cellStyle name="40% - Акцент3 63" xfId="1712"/>
    <cellStyle name="40% - Акцент3 63 2" xfId="1713"/>
    <cellStyle name="40% - Акцент3 63 3" xfId="3863"/>
    <cellStyle name="40% - Акцент3 63 4" xfId="3864"/>
    <cellStyle name="40% - Акцент3 63_ИД106142010 ДО 17.09.14" xfId="1714"/>
    <cellStyle name="40% - Акцент3 64" xfId="1715"/>
    <cellStyle name="40% - Акцент3 64 2" xfId="1716"/>
    <cellStyle name="40% - Акцент3 64 3" xfId="3865"/>
    <cellStyle name="40% - Акцент3 64 4" xfId="3866"/>
    <cellStyle name="40% - Акцент3 64_ИД106142010 ДО 17.09.14" xfId="1717"/>
    <cellStyle name="40% - Акцент3 65" xfId="1718"/>
    <cellStyle name="40% - Акцент3 65 2" xfId="1719"/>
    <cellStyle name="40% - Акцент3 65 3" xfId="3867"/>
    <cellStyle name="40% - Акцент3 65 4" xfId="3868"/>
    <cellStyle name="40% - Акцент3 65_ИД106142010 ДО 17.09.14" xfId="1720"/>
    <cellStyle name="40% - Акцент3 66" xfId="1721"/>
    <cellStyle name="40% - Акцент3 66 2" xfId="1722"/>
    <cellStyle name="40% - Акцент3 66 3" xfId="3869"/>
    <cellStyle name="40% - Акцент3 66 4" xfId="3870"/>
    <cellStyle name="40% - Акцент3 67" xfId="1723"/>
    <cellStyle name="40% - Акцент3 67 2" xfId="1724"/>
    <cellStyle name="40% - Акцент3 67 3" xfId="3871"/>
    <cellStyle name="40% - Акцент3 67 4" xfId="3872"/>
    <cellStyle name="40% - Акцент3 68" xfId="1725"/>
    <cellStyle name="40% - Акцент3 68 2" xfId="1726"/>
    <cellStyle name="40% - Акцент3 68 3" xfId="3873"/>
    <cellStyle name="40% - Акцент3 68 4" xfId="3874"/>
    <cellStyle name="40% - Акцент3 69" xfId="1727"/>
    <cellStyle name="40% - Акцент3 69 2" xfId="1728"/>
    <cellStyle name="40% - Акцент3 69 3" xfId="3875"/>
    <cellStyle name="40% - Акцент3 69 4" xfId="3876"/>
    <cellStyle name="40% - Акцент3 7" xfId="1729"/>
    <cellStyle name="40% - Акцент3 70" xfId="1730"/>
    <cellStyle name="40% - Акцент3 70 2" xfId="1731"/>
    <cellStyle name="40% - Акцент3 70 3" xfId="3877"/>
    <cellStyle name="40% - Акцент3 70 4" xfId="3878"/>
    <cellStyle name="40% - Акцент3 71" xfId="1732"/>
    <cellStyle name="40% - Акцент3 71 2" xfId="1733"/>
    <cellStyle name="40% - Акцент3 71 3" xfId="3879"/>
    <cellStyle name="40% - Акцент3 71 4" xfId="3880"/>
    <cellStyle name="40% - Акцент3 72" xfId="1734"/>
    <cellStyle name="40% - Акцент3 72 2" xfId="1735"/>
    <cellStyle name="40% - Акцент3 72 3" xfId="3881"/>
    <cellStyle name="40% - Акцент3 72 4" xfId="3882"/>
    <cellStyle name="40% - Акцент3 73" xfId="1736"/>
    <cellStyle name="40% - Акцент3 73 2" xfId="1737"/>
    <cellStyle name="40% - Акцент3 73 3" xfId="3883"/>
    <cellStyle name="40% - Акцент3 73 4" xfId="3884"/>
    <cellStyle name="40% - Акцент3 74" xfId="1738"/>
    <cellStyle name="40% - Акцент3 74 2" xfId="1739"/>
    <cellStyle name="40% - Акцент3 74 3" xfId="3885"/>
    <cellStyle name="40% - Акцент3 74 4" xfId="3886"/>
    <cellStyle name="40% - Акцент3 75" xfId="1740"/>
    <cellStyle name="40% - Акцент3 75 2" xfId="1741"/>
    <cellStyle name="40% - Акцент3 75 3" xfId="3887"/>
    <cellStyle name="40% - Акцент3 75 4" xfId="3888"/>
    <cellStyle name="40% - Акцент3 76" xfId="1742"/>
    <cellStyle name="40% - Акцент3 76 2" xfId="1743"/>
    <cellStyle name="40% - Акцент3 76 3" xfId="3889"/>
    <cellStyle name="40% - Акцент3 76 4" xfId="3890"/>
    <cellStyle name="40% - Акцент3 77" xfId="1744"/>
    <cellStyle name="40% - Акцент3 77 2" xfId="1745"/>
    <cellStyle name="40% - Акцент3 77 3" xfId="3891"/>
    <cellStyle name="40% - Акцент3 77 4" xfId="3892"/>
    <cellStyle name="40% - Акцент3 78" xfId="1746"/>
    <cellStyle name="40% - Акцент3 78 2" xfId="1747"/>
    <cellStyle name="40% - Акцент3 78 3" xfId="3893"/>
    <cellStyle name="40% - Акцент3 78 4" xfId="3894"/>
    <cellStyle name="40% - Акцент3 79" xfId="1748"/>
    <cellStyle name="40% - Акцент3 79 2" xfId="1749"/>
    <cellStyle name="40% - Акцент3 79 3" xfId="3895"/>
    <cellStyle name="40% - Акцент3 79 4" xfId="3896"/>
    <cellStyle name="40% - Акцент3 8" xfId="1750"/>
    <cellStyle name="40% - Акцент3 80" xfId="1751"/>
    <cellStyle name="40% - Акцент3 80 2" xfId="1752"/>
    <cellStyle name="40% - Акцент3 80 3" xfId="3897"/>
    <cellStyle name="40% - Акцент3 80 4" xfId="3898"/>
    <cellStyle name="40% - Акцент3 81" xfId="1753"/>
    <cellStyle name="40% - Акцент3 81 2" xfId="1754"/>
    <cellStyle name="40% - Акцент3 81 3" xfId="3899"/>
    <cellStyle name="40% - Акцент3 81 4" xfId="3900"/>
    <cellStyle name="40% - Акцент3 82" xfId="1755"/>
    <cellStyle name="40% - Акцент3 82 2" xfId="1756"/>
    <cellStyle name="40% - Акцент3 82 3" xfId="3901"/>
    <cellStyle name="40% - Акцент3 82 4" xfId="3902"/>
    <cellStyle name="40% - Акцент3 83" xfId="1757"/>
    <cellStyle name="40% - Акцент3 83 2" xfId="1758"/>
    <cellStyle name="40% - Акцент3 83 3" xfId="3903"/>
    <cellStyle name="40% - Акцент3 83 4" xfId="3904"/>
    <cellStyle name="40% - Акцент3 84" xfId="1759"/>
    <cellStyle name="40% - Акцент3 84 2" xfId="1760"/>
    <cellStyle name="40% - Акцент3 84 3" xfId="3905"/>
    <cellStyle name="40% - Акцент3 84 4" xfId="3906"/>
    <cellStyle name="40% - Акцент3 85" xfId="1761"/>
    <cellStyle name="40% - Акцент3 85 2" xfId="1762"/>
    <cellStyle name="40% - Акцент3 85 3" xfId="3907"/>
    <cellStyle name="40% - Акцент3 85 4" xfId="3908"/>
    <cellStyle name="40% - Акцент3 86" xfId="1763"/>
    <cellStyle name="40% - Акцент3 86 2" xfId="1764"/>
    <cellStyle name="40% - Акцент3 86 3" xfId="3909"/>
    <cellStyle name="40% - Акцент3 86 4" xfId="3910"/>
    <cellStyle name="40% - Акцент3 87" xfId="1765"/>
    <cellStyle name="40% - Акцент3 87 2" xfId="1766"/>
    <cellStyle name="40% - Акцент3 87 3" xfId="3911"/>
    <cellStyle name="40% - Акцент3 87 4" xfId="3912"/>
    <cellStyle name="40% - Акцент3 88" xfId="1767"/>
    <cellStyle name="40% - Акцент3 88 2" xfId="1768"/>
    <cellStyle name="40% - Акцент3 88 3" xfId="3913"/>
    <cellStyle name="40% - Акцент3 88 4" xfId="3914"/>
    <cellStyle name="40% - Акцент3 89" xfId="1769"/>
    <cellStyle name="40% - Акцент3 89 2" xfId="1770"/>
    <cellStyle name="40% - Акцент3 89 3" xfId="3915"/>
    <cellStyle name="40% - Акцент3 89 4" xfId="3916"/>
    <cellStyle name="40% - Акцент3 9" xfId="1771"/>
    <cellStyle name="40% - Акцент3 90" xfId="1772"/>
    <cellStyle name="40% - Акцент3 90 2" xfId="1773"/>
    <cellStyle name="40% - Акцент3 90 3" xfId="3917"/>
    <cellStyle name="40% - Акцент3 90 4" xfId="3918"/>
    <cellStyle name="40% - Акцент3 91" xfId="1774"/>
    <cellStyle name="40% - Акцент3 91 2" xfId="1775"/>
    <cellStyle name="40% - Акцент3 91 3" xfId="3919"/>
    <cellStyle name="40% - Акцент3 91 4" xfId="3920"/>
    <cellStyle name="40% - Акцент3 92" xfId="1776"/>
    <cellStyle name="40% - Акцент3 92 2" xfId="1777"/>
    <cellStyle name="40% - Акцент3 92 3" xfId="3921"/>
    <cellStyle name="40% - Акцент3 92 4" xfId="3922"/>
    <cellStyle name="40% - Акцент3 93" xfId="1778"/>
    <cellStyle name="40% - Акцент3 93 2" xfId="1779"/>
    <cellStyle name="40% - Акцент3 93 3" xfId="3923"/>
    <cellStyle name="40% - Акцент3 93 4" xfId="3924"/>
    <cellStyle name="40% - Акцент3 94" xfId="1780"/>
    <cellStyle name="40% - Акцент3 94 2" xfId="1781"/>
    <cellStyle name="40% - Акцент3 94 3" xfId="3925"/>
    <cellStyle name="40% - Акцент3 94 4" xfId="3926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 3" xfId="3927"/>
    <cellStyle name="60% - Акцент3 50 4" xfId="3928"/>
    <cellStyle name="60% - Акцент3 50_ИД106142010 ДО 17.09.14" xfId="2063"/>
    <cellStyle name="60% - Акцент3 51" xfId="2064"/>
    <cellStyle name="60% - Акцент3 51 2" xfId="2065"/>
    <cellStyle name="60% - Акцент3 51 3" xfId="3929"/>
    <cellStyle name="60% - Акцент3 51 4" xfId="3930"/>
    <cellStyle name="60% - Акцент3 51_ИД106142010 ДО 17.09.14" xfId="2066"/>
    <cellStyle name="60% - Акцент3 52" xfId="2067"/>
    <cellStyle name="60% - Акцент3 52 2" xfId="2068"/>
    <cellStyle name="60% - Акцент3 52 3" xfId="3931"/>
    <cellStyle name="60% - Акцент3 52 4" xfId="3932"/>
    <cellStyle name="60% - Акцент3 52_ИД106142010 ДО 17.09.14" xfId="2069"/>
    <cellStyle name="60% - Акцент3 53" xfId="2070"/>
    <cellStyle name="60% - Акцент3 53 2" xfId="2071"/>
    <cellStyle name="60% - Акцент3 53 3" xfId="3933"/>
    <cellStyle name="60% - Акцент3 53 4" xfId="3934"/>
    <cellStyle name="60% - Акцент3 53_ИД106142010 ДО 17.09.14" xfId="2072"/>
    <cellStyle name="60% - Акцент3 54" xfId="2073"/>
    <cellStyle name="60% - Акцент3 54 2" xfId="2074"/>
    <cellStyle name="60% - Акцент3 54 3" xfId="3935"/>
    <cellStyle name="60% - Акцент3 54 4" xfId="3936"/>
    <cellStyle name="60% - Акцент3 54_ИД106142010 ДО 17.09.14" xfId="2075"/>
    <cellStyle name="60% - Акцент3 55" xfId="2076"/>
    <cellStyle name="60% - Акцент3 55 2" xfId="2077"/>
    <cellStyle name="60% - Акцент3 55 3" xfId="3937"/>
    <cellStyle name="60% - Акцент3 55 4" xfId="3938"/>
    <cellStyle name="60% - Акцент3 55_ИД106142010 ДО 17.09.14" xfId="2078"/>
    <cellStyle name="60% - Акцент3 56" xfId="2079"/>
    <cellStyle name="60% - Акцент3 56 2" xfId="2080"/>
    <cellStyle name="60% - Акцент3 56 3" xfId="3939"/>
    <cellStyle name="60% - Акцент3 56 4" xfId="3940"/>
    <cellStyle name="60% - Акцент3 56_ИД106142010 ДО 17.09.14" xfId="2081"/>
    <cellStyle name="60% - Акцент3 57" xfId="2082"/>
    <cellStyle name="60% - Акцент3 57 2" xfId="2083"/>
    <cellStyle name="60% - Акцент3 57 3" xfId="3941"/>
    <cellStyle name="60% - Акцент3 57 4" xfId="3942"/>
    <cellStyle name="60% - Акцент3 57_ИД106142010 ДО 17.09.14" xfId="2084"/>
    <cellStyle name="60% - Акцент3 58" xfId="2085"/>
    <cellStyle name="60% - Акцент3 58 2" xfId="2086"/>
    <cellStyle name="60% - Акцент3 58 3" xfId="3943"/>
    <cellStyle name="60% - Акцент3 58 4" xfId="3944"/>
    <cellStyle name="60% - Акцент3 58_ИД106142010 ДО 17.09.14" xfId="2087"/>
    <cellStyle name="60% - Акцент3 59" xfId="2088"/>
    <cellStyle name="60% - Акцент3 59 2" xfId="2089"/>
    <cellStyle name="60% - Акцент3 59 3" xfId="3945"/>
    <cellStyle name="60% - Акцент3 59 4" xfId="3946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 3" xfId="3947"/>
    <cellStyle name="60% - Акцент3 60 4" xfId="3948"/>
    <cellStyle name="60% - Акцент3 60_ИД106142010 ДО 17.09.14" xfId="2094"/>
    <cellStyle name="60% - Акцент3 61" xfId="2095"/>
    <cellStyle name="60% - Акцент3 61 2" xfId="2096"/>
    <cellStyle name="60% - Акцент3 61 3" xfId="3949"/>
    <cellStyle name="60% - Акцент3 61 4" xfId="3950"/>
    <cellStyle name="60% - Акцент3 61_ИД106142010 ДО 17.09.14" xfId="2097"/>
    <cellStyle name="60% - Акцент3 62" xfId="2098"/>
    <cellStyle name="60% - Акцент3 62 2" xfId="2099"/>
    <cellStyle name="60% - Акцент3 62 3" xfId="3951"/>
    <cellStyle name="60% - Акцент3 62 4" xfId="3952"/>
    <cellStyle name="60% - Акцент3 62_ИД106142010 ДО 17.09.14" xfId="2100"/>
    <cellStyle name="60% - Акцент3 63" xfId="2101"/>
    <cellStyle name="60% - Акцент3 63 2" xfId="2102"/>
    <cellStyle name="60% - Акцент3 63 3" xfId="3953"/>
    <cellStyle name="60% - Акцент3 63 4" xfId="3954"/>
    <cellStyle name="60% - Акцент3 63_ИД106142010 ДО 17.09.14" xfId="2103"/>
    <cellStyle name="60% - Акцент3 64" xfId="2104"/>
    <cellStyle name="60% - Акцент3 64 2" xfId="2105"/>
    <cellStyle name="60% - Акцент3 64 3" xfId="3955"/>
    <cellStyle name="60% - Акцент3 64 4" xfId="3956"/>
    <cellStyle name="60% - Акцент3 64_ИД106142010 ДО 17.09.14" xfId="2106"/>
    <cellStyle name="60% - Акцент3 65" xfId="2107"/>
    <cellStyle name="60% - Акцент3 65 2" xfId="2108"/>
    <cellStyle name="60% - Акцент3 65 3" xfId="3957"/>
    <cellStyle name="60% - Акцент3 65 4" xfId="3958"/>
    <cellStyle name="60% - Акцент3 65_ИД106142010 ДО 17.09.14" xfId="2109"/>
    <cellStyle name="60% - Акцент3 66" xfId="2110"/>
    <cellStyle name="60% - Акцент3 66 2" xfId="2111"/>
    <cellStyle name="60% - Акцент3 66 3" xfId="3959"/>
    <cellStyle name="60% - Акцент3 66 4" xfId="3960"/>
    <cellStyle name="60% - Акцент3 67" xfId="2112"/>
    <cellStyle name="60% - Акцент3 67 2" xfId="2113"/>
    <cellStyle name="60% - Акцент3 67 3" xfId="3961"/>
    <cellStyle name="60% - Акцент3 67 4" xfId="3962"/>
    <cellStyle name="60% - Акцент3 68" xfId="2114"/>
    <cellStyle name="60% - Акцент3 68 2" xfId="2115"/>
    <cellStyle name="60% - Акцент3 68 3" xfId="3963"/>
    <cellStyle name="60% - Акцент3 68 4" xfId="3964"/>
    <cellStyle name="60% - Акцент3 69" xfId="2116"/>
    <cellStyle name="60% - Акцент3 69 2" xfId="2117"/>
    <cellStyle name="60% - Акцент3 69 3" xfId="3965"/>
    <cellStyle name="60% - Акцент3 69 4" xfId="3966"/>
    <cellStyle name="60% - Акцент3 7" xfId="2118"/>
    <cellStyle name="60% - Акцент3 70" xfId="2119"/>
    <cellStyle name="60% - Акцент3 70 2" xfId="2120"/>
    <cellStyle name="60% - Акцент3 70 3" xfId="3967"/>
    <cellStyle name="60% - Акцент3 70 4" xfId="3968"/>
    <cellStyle name="60% - Акцент3 71" xfId="2121"/>
    <cellStyle name="60% - Акцент3 71 2" xfId="2122"/>
    <cellStyle name="60% - Акцент3 71 3" xfId="3969"/>
    <cellStyle name="60% - Акцент3 71 4" xfId="3970"/>
    <cellStyle name="60% - Акцент3 72" xfId="2123"/>
    <cellStyle name="60% - Акцент3 72 2" xfId="2124"/>
    <cellStyle name="60% - Акцент3 72 3" xfId="3971"/>
    <cellStyle name="60% - Акцент3 72 4" xfId="3972"/>
    <cellStyle name="60% - Акцент3 73" xfId="2125"/>
    <cellStyle name="60% - Акцент3 73 2" xfId="2126"/>
    <cellStyle name="60% - Акцент3 73 3" xfId="3973"/>
    <cellStyle name="60% - Акцент3 73 4" xfId="3974"/>
    <cellStyle name="60% - Акцент3 74" xfId="2127"/>
    <cellStyle name="60% - Акцент3 74 2" xfId="2128"/>
    <cellStyle name="60% - Акцент3 74 3" xfId="3975"/>
    <cellStyle name="60% - Акцент3 74 4" xfId="3976"/>
    <cellStyle name="60% - Акцент3 75" xfId="2129"/>
    <cellStyle name="60% - Акцент3 75 2" xfId="2130"/>
    <cellStyle name="60% - Акцент3 75 3" xfId="3977"/>
    <cellStyle name="60% - Акцент3 75 4" xfId="3978"/>
    <cellStyle name="60% - Акцент3 76" xfId="2131"/>
    <cellStyle name="60% - Акцент3 76 2" xfId="2132"/>
    <cellStyle name="60% - Акцент3 76 3" xfId="3979"/>
    <cellStyle name="60% - Акцент3 76 4" xfId="3980"/>
    <cellStyle name="60% - Акцент3 77" xfId="2133"/>
    <cellStyle name="60% - Акцент3 77 2" xfId="2134"/>
    <cellStyle name="60% - Акцент3 77 3" xfId="3981"/>
    <cellStyle name="60% - Акцент3 77 4" xfId="3982"/>
    <cellStyle name="60% - Акцент3 78" xfId="2135"/>
    <cellStyle name="60% - Акцент3 78 2" xfId="2136"/>
    <cellStyle name="60% - Акцент3 78 3" xfId="3983"/>
    <cellStyle name="60% - Акцент3 78 4" xfId="3984"/>
    <cellStyle name="60% - Акцент3 79" xfId="2137"/>
    <cellStyle name="60% - Акцент3 79 2" xfId="2138"/>
    <cellStyle name="60% - Акцент3 79 3" xfId="3985"/>
    <cellStyle name="60% - Акцент3 79 4" xfId="3986"/>
    <cellStyle name="60% - Акцент3 8" xfId="2139"/>
    <cellStyle name="60% - Акцент3 80" xfId="2140"/>
    <cellStyle name="60% - Акцент3 80 2" xfId="2141"/>
    <cellStyle name="60% - Акцент3 80 3" xfId="3987"/>
    <cellStyle name="60% - Акцент3 80 4" xfId="3988"/>
    <cellStyle name="60% - Акцент3 81" xfId="2142"/>
    <cellStyle name="60% - Акцент3 81 2" xfId="2143"/>
    <cellStyle name="60% - Акцент3 81 3" xfId="3989"/>
    <cellStyle name="60% - Акцент3 81 4" xfId="3990"/>
    <cellStyle name="60% - Акцент3 82" xfId="2144"/>
    <cellStyle name="60% - Акцент3 82 2" xfId="2145"/>
    <cellStyle name="60% - Акцент3 82 3" xfId="3991"/>
    <cellStyle name="60% - Акцент3 82 4" xfId="3992"/>
    <cellStyle name="60% - Акцент3 83" xfId="2146"/>
    <cellStyle name="60% - Акцент3 83 2" xfId="2147"/>
    <cellStyle name="60% - Акцент3 83 3" xfId="3993"/>
    <cellStyle name="60% - Акцент3 83 4" xfId="3994"/>
    <cellStyle name="60% - Акцент3 84" xfId="2148"/>
    <cellStyle name="60% - Акцент3 84 2" xfId="2149"/>
    <cellStyle name="60% - Акцент3 84 3" xfId="3995"/>
    <cellStyle name="60% - Акцент3 84 4" xfId="3996"/>
    <cellStyle name="60% - Акцент3 85" xfId="2150"/>
    <cellStyle name="60% - Акцент3 85 2" xfId="2151"/>
    <cellStyle name="60% - Акцент3 85 3" xfId="3997"/>
    <cellStyle name="60% - Акцент3 85 4" xfId="3998"/>
    <cellStyle name="60% - Акцент3 86" xfId="2152"/>
    <cellStyle name="60% - Акцент3 86 2" xfId="2153"/>
    <cellStyle name="60% - Акцент3 86 3" xfId="3999"/>
    <cellStyle name="60% - Акцент3 86 4" xfId="4000"/>
    <cellStyle name="60% - Акцент3 87" xfId="2154"/>
    <cellStyle name="60% - Акцент3 87 2" xfId="2155"/>
    <cellStyle name="60% - Акцент3 87 3" xfId="4001"/>
    <cellStyle name="60% - Акцент3 87 4" xfId="4002"/>
    <cellStyle name="60% - Акцент3 88" xfId="2156"/>
    <cellStyle name="60% - Акцент3 88 2" xfId="2157"/>
    <cellStyle name="60% - Акцент3 88 3" xfId="4003"/>
    <cellStyle name="60% - Акцент3 88 4" xfId="4004"/>
    <cellStyle name="60% - Акцент3 89" xfId="2158"/>
    <cellStyle name="60% - Акцент3 89 2" xfId="2159"/>
    <cellStyle name="60% - Акцент3 89 3" xfId="4005"/>
    <cellStyle name="60% - Акцент3 89 4" xfId="4006"/>
    <cellStyle name="60% - Акцент3 9" xfId="2160"/>
    <cellStyle name="60% - Акцент3 90" xfId="2161"/>
    <cellStyle name="60% - Акцент3 90 2" xfId="2162"/>
    <cellStyle name="60% - Акцент3 90 3" xfId="4007"/>
    <cellStyle name="60% - Акцент3 90 4" xfId="4008"/>
    <cellStyle name="60% - Акцент3 91" xfId="2163"/>
    <cellStyle name="60% - Акцент3 91 2" xfId="2164"/>
    <cellStyle name="60% - Акцент3 91 3" xfId="4009"/>
    <cellStyle name="60% - Акцент3 91 4" xfId="4010"/>
    <cellStyle name="60% - Акцент3 92" xfId="2165"/>
    <cellStyle name="60% - Акцент3 92 2" xfId="2166"/>
    <cellStyle name="60% - Акцент3 92 3" xfId="4011"/>
    <cellStyle name="60% - Акцент3 92 4" xfId="4012"/>
    <cellStyle name="60% - Акцент3 93" xfId="2167"/>
    <cellStyle name="60% - Акцент3 93 2" xfId="2168"/>
    <cellStyle name="60% - Акцент3 93 3" xfId="4013"/>
    <cellStyle name="60% - Акцент3 93 4" xfId="4014"/>
    <cellStyle name="60% - Акцент3 94" xfId="2169"/>
    <cellStyle name="60% - Акцент3 94 2" xfId="2170"/>
    <cellStyle name="60% - Акцент3 94 3" xfId="4015"/>
    <cellStyle name="60% - Акцент3 94 4" xfId="4016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 3" xfId="4017"/>
    <cellStyle name="60% - Акцент4 50 4" xfId="4018"/>
    <cellStyle name="60% - Акцент4 50_ИД106142010 ДО 17.09.14" xfId="2409"/>
    <cellStyle name="60% - Акцент4 51" xfId="2410"/>
    <cellStyle name="60% - Акцент4 51 2" xfId="2411"/>
    <cellStyle name="60% - Акцент4 51 3" xfId="4019"/>
    <cellStyle name="60% - Акцент4 51 4" xfId="4020"/>
    <cellStyle name="60% - Акцент4 51_ИД106142010 ДО 17.09.14" xfId="2412"/>
    <cellStyle name="60% - Акцент4 52" xfId="2413"/>
    <cellStyle name="60% - Акцент4 52 2" xfId="2414"/>
    <cellStyle name="60% - Акцент4 52 3" xfId="4021"/>
    <cellStyle name="60% - Акцент4 52 4" xfId="4022"/>
    <cellStyle name="60% - Акцент4 52_ИД106142010 ДО 17.09.14" xfId="2415"/>
    <cellStyle name="60% - Акцент4 53" xfId="2416"/>
    <cellStyle name="60% - Акцент4 53 2" xfId="2417"/>
    <cellStyle name="60% - Акцент4 53 3" xfId="4023"/>
    <cellStyle name="60% - Акцент4 53 4" xfId="4024"/>
    <cellStyle name="60% - Акцент4 53_ИД106142010 ДО 17.09.14" xfId="2418"/>
    <cellStyle name="60% - Акцент4 54" xfId="2419"/>
    <cellStyle name="60% - Акцент4 54 2" xfId="2420"/>
    <cellStyle name="60% - Акцент4 54 3" xfId="4025"/>
    <cellStyle name="60% - Акцент4 54 4" xfId="4026"/>
    <cellStyle name="60% - Акцент4 54_ИД106142010 ДО 17.09.14" xfId="2421"/>
    <cellStyle name="60% - Акцент4 55" xfId="2422"/>
    <cellStyle name="60% - Акцент4 55 2" xfId="2423"/>
    <cellStyle name="60% - Акцент4 55 3" xfId="4027"/>
    <cellStyle name="60% - Акцент4 55 4" xfId="4028"/>
    <cellStyle name="60% - Акцент4 55_ИД106142010 ДО 17.09.14" xfId="2424"/>
    <cellStyle name="60% - Акцент4 56" xfId="2425"/>
    <cellStyle name="60% - Акцент4 56 2" xfId="2426"/>
    <cellStyle name="60% - Акцент4 56 3" xfId="4029"/>
    <cellStyle name="60% - Акцент4 56 4" xfId="4030"/>
    <cellStyle name="60% - Акцент4 56_ИД106142010 ДО 17.09.14" xfId="2427"/>
    <cellStyle name="60% - Акцент4 57" xfId="2428"/>
    <cellStyle name="60% - Акцент4 57 2" xfId="2429"/>
    <cellStyle name="60% - Акцент4 57 3" xfId="4031"/>
    <cellStyle name="60% - Акцент4 57 4" xfId="4032"/>
    <cellStyle name="60% - Акцент4 57_ИД106142010 ДО 17.09.14" xfId="2430"/>
    <cellStyle name="60% - Акцент4 58" xfId="2431"/>
    <cellStyle name="60% - Акцент4 58 2" xfId="2432"/>
    <cellStyle name="60% - Акцент4 58 3" xfId="4033"/>
    <cellStyle name="60% - Акцент4 58 4" xfId="4034"/>
    <cellStyle name="60% - Акцент4 58_ИД106142010 ДО 17.09.14" xfId="2433"/>
    <cellStyle name="60% - Акцент4 59" xfId="2434"/>
    <cellStyle name="60% - Акцент4 59 2" xfId="2435"/>
    <cellStyle name="60% - Акцент4 59 3" xfId="4035"/>
    <cellStyle name="60% - Акцент4 59 4" xfId="4036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 3" xfId="4037"/>
    <cellStyle name="60% - Акцент4 60 4" xfId="4038"/>
    <cellStyle name="60% - Акцент4 60_ИД106142010 ДО 17.09.14" xfId="2440"/>
    <cellStyle name="60% - Акцент4 61" xfId="2441"/>
    <cellStyle name="60% - Акцент4 61 2" xfId="2442"/>
    <cellStyle name="60% - Акцент4 61 3" xfId="4039"/>
    <cellStyle name="60% - Акцент4 61 4" xfId="4040"/>
    <cellStyle name="60% - Акцент4 61_ИД106142010 ДО 17.09.14" xfId="2443"/>
    <cellStyle name="60% - Акцент4 62" xfId="2444"/>
    <cellStyle name="60% - Акцент4 62 2" xfId="2445"/>
    <cellStyle name="60% - Акцент4 62 3" xfId="4041"/>
    <cellStyle name="60% - Акцент4 62 4" xfId="4042"/>
    <cellStyle name="60% - Акцент4 62_ИД106142010 ДО 17.09.14" xfId="2446"/>
    <cellStyle name="60% - Акцент4 63" xfId="2447"/>
    <cellStyle name="60% - Акцент4 63 2" xfId="2448"/>
    <cellStyle name="60% - Акцент4 63 3" xfId="4043"/>
    <cellStyle name="60% - Акцент4 63 4" xfId="4044"/>
    <cellStyle name="60% - Акцент4 63_ИД106142010 ДО 17.09.14" xfId="2449"/>
    <cellStyle name="60% - Акцент4 64" xfId="2450"/>
    <cellStyle name="60% - Акцент4 64 2" xfId="2451"/>
    <cellStyle name="60% - Акцент4 64 3" xfId="4045"/>
    <cellStyle name="60% - Акцент4 64 4" xfId="4046"/>
    <cellStyle name="60% - Акцент4 64_ИД106142010 ДО 17.09.14" xfId="2452"/>
    <cellStyle name="60% - Акцент4 65" xfId="2453"/>
    <cellStyle name="60% - Акцент4 65 2" xfId="2454"/>
    <cellStyle name="60% - Акцент4 65 3" xfId="4047"/>
    <cellStyle name="60% - Акцент4 65 4" xfId="4048"/>
    <cellStyle name="60% - Акцент4 65_ИД106142010 ДО 17.09.14" xfId="2455"/>
    <cellStyle name="60% - Акцент4 66" xfId="2456"/>
    <cellStyle name="60% - Акцент4 66 2" xfId="2457"/>
    <cellStyle name="60% - Акцент4 66 3" xfId="4049"/>
    <cellStyle name="60% - Акцент4 66 4" xfId="4050"/>
    <cellStyle name="60% - Акцент4 67" xfId="2458"/>
    <cellStyle name="60% - Акцент4 67 2" xfId="2459"/>
    <cellStyle name="60% - Акцент4 67 3" xfId="4051"/>
    <cellStyle name="60% - Акцент4 67 4" xfId="4052"/>
    <cellStyle name="60% - Акцент4 68" xfId="2460"/>
    <cellStyle name="60% - Акцент4 68 2" xfId="2461"/>
    <cellStyle name="60% - Акцент4 68 3" xfId="4053"/>
    <cellStyle name="60% - Акцент4 68 4" xfId="4054"/>
    <cellStyle name="60% - Акцент4 69" xfId="2462"/>
    <cellStyle name="60% - Акцент4 69 2" xfId="2463"/>
    <cellStyle name="60% - Акцент4 69 3" xfId="4055"/>
    <cellStyle name="60% - Акцент4 69 4" xfId="4056"/>
    <cellStyle name="60% - Акцент4 7" xfId="2464"/>
    <cellStyle name="60% - Акцент4 70" xfId="2465"/>
    <cellStyle name="60% - Акцент4 70 2" xfId="2466"/>
    <cellStyle name="60% - Акцент4 70 3" xfId="4057"/>
    <cellStyle name="60% - Акцент4 70 4" xfId="4058"/>
    <cellStyle name="60% - Акцент4 71" xfId="2467"/>
    <cellStyle name="60% - Акцент4 71 2" xfId="2468"/>
    <cellStyle name="60% - Акцент4 71 3" xfId="4059"/>
    <cellStyle name="60% - Акцент4 71 4" xfId="4060"/>
    <cellStyle name="60% - Акцент4 72" xfId="2469"/>
    <cellStyle name="60% - Акцент4 72 2" xfId="2470"/>
    <cellStyle name="60% - Акцент4 72 3" xfId="4061"/>
    <cellStyle name="60% - Акцент4 72 4" xfId="4062"/>
    <cellStyle name="60% - Акцент4 73" xfId="2471"/>
    <cellStyle name="60% - Акцент4 73 2" xfId="2472"/>
    <cellStyle name="60% - Акцент4 73 3" xfId="4063"/>
    <cellStyle name="60% - Акцент4 73 4" xfId="4064"/>
    <cellStyle name="60% - Акцент4 74" xfId="2473"/>
    <cellStyle name="60% - Акцент4 74 2" xfId="2474"/>
    <cellStyle name="60% - Акцент4 74 3" xfId="4065"/>
    <cellStyle name="60% - Акцент4 74 4" xfId="4066"/>
    <cellStyle name="60% - Акцент4 75" xfId="2475"/>
    <cellStyle name="60% - Акцент4 75 2" xfId="2476"/>
    <cellStyle name="60% - Акцент4 75 3" xfId="4067"/>
    <cellStyle name="60% - Акцент4 75 4" xfId="4068"/>
    <cellStyle name="60% - Акцент4 76" xfId="2477"/>
    <cellStyle name="60% - Акцент4 76 2" xfId="2478"/>
    <cellStyle name="60% - Акцент4 76 3" xfId="4069"/>
    <cellStyle name="60% - Акцент4 76 4" xfId="4070"/>
    <cellStyle name="60% - Акцент4 77" xfId="2479"/>
    <cellStyle name="60% - Акцент4 77 2" xfId="2480"/>
    <cellStyle name="60% - Акцент4 77 3" xfId="4071"/>
    <cellStyle name="60% - Акцент4 77 4" xfId="4072"/>
    <cellStyle name="60% - Акцент4 78" xfId="2481"/>
    <cellStyle name="60% - Акцент4 78 2" xfId="2482"/>
    <cellStyle name="60% - Акцент4 78 3" xfId="4073"/>
    <cellStyle name="60% - Акцент4 78 4" xfId="4074"/>
    <cellStyle name="60% - Акцент4 79" xfId="2483"/>
    <cellStyle name="60% - Акцент4 79 2" xfId="2484"/>
    <cellStyle name="60% - Акцент4 79 3" xfId="4075"/>
    <cellStyle name="60% - Акцент4 79 4" xfId="4076"/>
    <cellStyle name="60% - Акцент4 8" xfId="2485"/>
    <cellStyle name="60% - Акцент4 80" xfId="2486"/>
    <cellStyle name="60% - Акцент4 80 2" xfId="2487"/>
    <cellStyle name="60% - Акцент4 80 3" xfId="4077"/>
    <cellStyle name="60% - Акцент4 80 4" xfId="4078"/>
    <cellStyle name="60% - Акцент4 81" xfId="2488"/>
    <cellStyle name="60% - Акцент4 81 2" xfId="2489"/>
    <cellStyle name="60% - Акцент4 81 3" xfId="4079"/>
    <cellStyle name="60% - Акцент4 81 4" xfId="4080"/>
    <cellStyle name="60% - Акцент4 82" xfId="2490"/>
    <cellStyle name="60% - Акцент4 82 2" xfId="2491"/>
    <cellStyle name="60% - Акцент4 82 3" xfId="4081"/>
    <cellStyle name="60% - Акцент4 82 4" xfId="4082"/>
    <cellStyle name="60% - Акцент4 83" xfId="2492"/>
    <cellStyle name="60% - Акцент4 83 2" xfId="2493"/>
    <cellStyle name="60% - Акцент4 83 3" xfId="4083"/>
    <cellStyle name="60% - Акцент4 83 4" xfId="4084"/>
    <cellStyle name="60% - Акцент4 84" xfId="2494"/>
    <cellStyle name="60% - Акцент4 84 2" xfId="2495"/>
    <cellStyle name="60% - Акцент4 84 3" xfId="4085"/>
    <cellStyle name="60% - Акцент4 84 4" xfId="4086"/>
    <cellStyle name="60% - Акцент4 85" xfId="2496"/>
    <cellStyle name="60% - Акцент4 85 2" xfId="2497"/>
    <cellStyle name="60% - Акцент4 85 3" xfId="4087"/>
    <cellStyle name="60% - Акцент4 85 4" xfId="4088"/>
    <cellStyle name="60% - Акцент4 86" xfId="2498"/>
    <cellStyle name="60% - Акцент4 86 2" xfId="2499"/>
    <cellStyle name="60% - Акцент4 86 3" xfId="4089"/>
    <cellStyle name="60% - Акцент4 86 4" xfId="4090"/>
    <cellStyle name="60% - Акцент4 87" xfId="2500"/>
    <cellStyle name="60% - Акцент4 87 2" xfId="2501"/>
    <cellStyle name="60% - Акцент4 87 3" xfId="4091"/>
    <cellStyle name="60% - Акцент4 87 4" xfId="4092"/>
    <cellStyle name="60% - Акцент4 88" xfId="2502"/>
    <cellStyle name="60% - Акцент4 88 2" xfId="2503"/>
    <cellStyle name="60% - Акцент4 88 3" xfId="4093"/>
    <cellStyle name="60% - Акцент4 88 4" xfId="4094"/>
    <cellStyle name="60% - Акцент4 89" xfId="2504"/>
    <cellStyle name="60% - Акцент4 89 2" xfId="2505"/>
    <cellStyle name="60% - Акцент4 89 3" xfId="4095"/>
    <cellStyle name="60% - Акцент4 89 4" xfId="4096"/>
    <cellStyle name="60% - Акцент4 9" xfId="2506"/>
    <cellStyle name="60% - Акцент4 90" xfId="2507"/>
    <cellStyle name="60% - Акцент4 90 2" xfId="2508"/>
    <cellStyle name="60% - Акцент4 90 3" xfId="4097"/>
    <cellStyle name="60% - Акцент4 90 4" xfId="4098"/>
    <cellStyle name="60% - Акцент4 91" xfId="2509"/>
    <cellStyle name="60% - Акцент4 91 2" xfId="2510"/>
    <cellStyle name="60% - Акцент4 91 3" xfId="4099"/>
    <cellStyle name="60% - Акцент4 91 4" xfId="4100"/>
    <cellStyle name="60% - Акцент4 92" xfId="2511"/>
    <cellStyle name="60% - Акцент4 92 2" xfId="2512"/>
    <cellStyle name="60% - Акцент4 92 3" xfId="4101"/>
    <cellStyle name="60% - Акцент4 92 4" xfId="4102"/>
    <cellStyle name="60% - Акцент4 93" xfId="2513"/>
    <cellStyle name="60% - Акцент4 93 2" xfId="2514"/>
    <cellStyle name="60% - Акцент4 93 3" xfId="4103"/>
    <cellStyle name="60% - Акцент4 93 4" xfId="4104"/>
    <cellStyle name="60% - Акцент4 94" xfId="2515"/>
    <cellStyle name="60% - Акцент4 94 2" xfId="2516"/>
    <cellStyle name="60% - Акцент4 94 3" xfId="4105"/>
    <cellStyle name="60% - Акцент4 94 4" xfId="4106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 3" xfId="4107"/>
    <cellStyle name="60% - Акцент6 50 4" xfId="4108"/>
    <cellStyle name="60% - Акцент6 50_ИД106142010 ДО 17.09.14" xfId="2757"/>
    <cellStyle name="60% - Акцент6 51" xfId="2758"/>
    <cellStyle name="60% - Акцент6 51 2" xfId="2759"/>
    <cellStyle name="60% - Акцент6 51 3" xfId="4109"/>
    <cellStyle name="60% - Акцент6 51 4" xfId="4110"/>
    <cellStyle name="60% - Акцент6 51_ИД106142010 ДО 17.09.14" xfId="2760"/>
    <cellStyle name="60% - Акцент6 52" xfId="2761"/>
    <cellStyle name="60% - Акцент6 52 2" xfId="2762"/>
    <cellStyle name="60% - Акцент6 52 3" xfId="4111"/>
    <cellStyle name="60% - Акцент6 52 4" xfId="4112"/>
    <cellStyle name="60% - Акцент6 52_ИД106142010 ДО 17.09.14" xfId="2763"/>
    <cellStyle name="60% - Акцент6 53" xfId="2764"/>
    <cellStyle name="60% - Акцент6 53 2" xfId="2765"/>
    <cellStyle name="60% - Акцент6 53 3" xfId="4113"/>
    <cellStyle name="60% - Акцент6 53 4" xfId="4114"/>
    <cellStyle name="60% - Акцент6 53_ИД106142010 ДО 17.09.14" xfId="2766"/>
    <cellStyle name="60% - Акцент6 54" xfId="2767"/>
    <cellStyle name="60% - Акцент6 54 2" xfId="2768"/>
    <cellStyle name="60% - Акцент6 54 3" xfId="4115"/>
    <cellStyle name="60% - Акцент6 54 4" xfId="4116"/>
    <cellStyle name="60% - Акцент6 54_ИД106142010 ДО 17.09.14" xfId="2769"/>
    <cellStyle name="60% - Акцент6 55" xfId="2770"/>
    <cellStyle name="60% - Акцент6 55 2" xfId="2771"/>
    <cellStyle name="60% - Акцент6 55 3" xfId="4117"/>
    <cellStyle name="60% - Акцент6 55 4" xfId="4118"/>
    <cellStyle name="60% - Акцент6 55_ИД106142010 ДО 17.09.14" xfId="2772"/>
    <cellStyle name="60% - Акцент6 56" xfId="2773"/>
    <cellStyle name="60% - Акцент6 56 2" xfId="2774"/>
    <cellStyle name="60% - Акцент6 56 3" xfId="4119"/>
    <cellStyle name="60% - Акцент6 56 4" xfId="4120"/>
    <cellStyle name="60% - Акцент6 56_ИД106142010 ДО 17.09.14" xfId="2775"/>
    <cellStyle name="60% - Акцент6 57" xfId="2776"/>
    <cellStyle name="60% - Акцент6 57 2" xfId="2777"/>
    <cellStyle name="60% - Акцент6 57 3" xfId="4121"/>
    <cellStyle name="60% - Акцент6 57 4" xfId="4122"/>
    <cellStyle name="60% - Акцент6 57_ИД106142010 ДО 17.09.14" xfId="2778"/>
    <cellStyle name="60% - Акцент6 58" xfId="2779"/>
    <cellStyle name="60% - Акцент6 58 2" xfId="2780"/>
    <cellStyle name="60% - Акцент6 58 3" xfId="4123"/>
    <cellStyle name="60% - Акцент6 58 4" xfId="4124"/>
    <cellStyle name="60% - Акцент6 58_ИД106142010 ДО 17.09.14" xfId="2781"/>
    <cellStyle name="60% - Акцент6 59" xfId="2782"/>
    <cellStyle name="60% - Акцент6 59 2" xfId="2783"/>
    <cellStyle name="60% - Акцент6 59 3" xfId="4125"/>
    <cellStyle name="60% - Акцент6 59 4" xfId="4126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 3" xfId="4127"/>
    <cellStyle name="60% - Акцент6 60 4" xfId="4128"/>
    <cellStyle name="60% - Акцент6 60_ИД106142010 ДО 17.09.14" xfId="2788"/>
    <cellStyle name="60% - Акцент6 61" xfId="2789"/>
    <cellStyle name="60% - Акцент6 61 2" xfId="2790"/>
    <cellStyle name="60% - Акцент6 61 3" xfId="4129"/>
    <cellStyle name="60% - Акцент6 61 4" xfId="4130"/>
    <cellStyle name="60% - Акцент6 61_ИД106142010 ДО 17.09.14" xfId="2791"/>
    <cellStyle name="60% - Акцент6 62" xfId="2792"/>
    <cellStyle name="60% - Акцент6 62 2" xfId="2793"/>
    <cellStyle name="60% - Акцент6 62 3" xfId="4131"/>
    <cellStyle name="60% - Акцент6 62 4" xfId="4132"/>
    <cellStyle name="60% - Акцент6 62_ИД106142010 ДО 17.09.14" xfId="2794"/>
    <cellStyle name="60% - Акцент6 63" xfId="2795"/>
    <cellStyle name="60% - Акцент6 63 2" xfId="2796"/>
    <cellStyle name="60% - Акцент6 63 3" xfId="4133"/>
    <cellStyle name="60% - Акцент6 63 4" xfId="4134"/>
    <cellStyle name="60% - Акцент6 63_ИД106142010 ДО 17.09.14" xfId="2797"/>
    <cellStyle name="60% - Акцент6 64" xfId="2798"/>
    <cellStyle name="60% - Акцент6 64 2" xfId="2799"/>
    <cellStyle name="60% - Акцент6 64 3" xfId="4135"/>
    <cellStyle name="60% - Акцент6 64 4" xfId="4136"/>
    <cellStyle name="60% - Акцент6 64_ИД106142010 ДО 17.09.14" xfId="2800"/>
    <cellStyle name="60% - Акцент6 65" xfId="2801"/>
    <cellStyle name="60% - Акцент6 65 2" xfId="2802"/>
    <cellStyle name="60% - Акцент6 65 3" xfId="4137"/>
    <cellStyle name="60% - Акцент6 65 4" xfId="4138"/>
    <cellStyle name="60% - Акцент6 65_ИД106142010 ДО 17.09.14" xfId="2803"/>
    <cellStyle name="60% - Акцент6 66" xfId="2804"/>
    <cellStyle name="60% - Акцент6 66 2" xfId="2805"/>
    <cellStyle name="60% - Акцент6 66 3" xfId="4139"/>
    <cellStyle name="60% - Акцент6 66 4" xfId="4140"/>
    <cellStyle name="60% - Акцент6 67" xfId="2806"/>
    <cellStyle name="60% - Акцент6 67 2" xfId="2807"/>
    <cellStyle name="60% - Акцент6 67 3" xfId="4141"/>
    <cellStyle name="60% - Акцент6 67 4" xfId="4142"/>
    <cellStyle name="60% - Акцент6 68" xfId="2808"/>
    <cellStyle name="60% - Акцент6 68 2" xfId="2809"/>
    <cellStyle name="60% - Акцент6 68 3" xfId="4143"/>
    <cellStyle name="60% - Акцент6 68 4" xfId="4144"/>
    <cellStyle name="60% - Акцент6 69" xfId="2810"/>
    <cellStyle name="60% - Акцент6 69 2" xfId="2811"/>
    <cellStyle name="60% - Акцент6 69 3" xfId="4145"/>
    <cellStyle name="60% - Акцент6 69 4" xfId="4146"/>
    <cellStyle name="60% - Акцент6 7" xfId="2812"/>
    <cellStyle name="60% - Акцент6 70" xfId="2813"/>
    <cellStyle name="60% - Акцент6 70 2" xfId="2814"/>
    <cellStyle name="60% - Акцент6 70 3" xfId="4147"/>
    <cellStyle name="60% - Акцент6 70 4" xfId="4148"/>
    <cellStyle name="60% - Акцент6 71" xfId="2815"/>
    <cellStyle name="60% - Акцент6 71 2" xfId="2816"/>
    <cellStyle name="60% - Акцент6 71 3" xfId="4149"/>
    <cellStyle name="60% - Акцент6 71 4" xfId="4150"/>
    <cellStyle name="60% - Акцент6 72" xfId="2817"/>
    <cellStyle name="60% - Акцент6 72 2" xfId="2818"/>
    <cellStyle name="60% - Акцент6 72 3" xfId="4151"/>
    <cellStyle name="60% - Акцент6 72 4" xfId="4152"/>
    <cellStyle name="60% - Акцент6 73" xfId="2819"/>
    <cellStyle name="60% - Акцент6 73 2" xfId="2820"/>
    <cellStyle name="60% - Акцент6 73 3" xfId="4153"/>
    <cellStyle name="60% - Акцент6 73 4" xfId="4154"/>
    <cellStyle name="60% - Акцент6 74" xfId="2821"/>
    <cellStyle name="60% - Акцент6 74 2" xfId="2822"/>
    <cellStyle name="60% - Акцент6 74 3" xfId="4155"/>
    <cellStyle name="60% - Акцент6 74 4" xfId="4156"/>
    <cellStyle name="60% - Акцент6 75" xfId="2823"/>
    <cellStyle name="60% - Акцент6 75 2" xfId="2824"/>
    <cellStyle name="60% - Акцент6 75 3" xfId="4157"/>
    <cellStyle name="60% - Акцент6 75 4" xfId="4158"/>
    <cellStyle name="60% - Акцент6 76" xfId="2825"/>
    <cellStyle name="60% - Акцент6 76 2" xfId="2826"/>
    <cellStyle name="60% - Акцент6 76 3" xfId="4159"/>
    <cellStyle name="60% - Акцент6 76 4" xfId="4160"/>
    <cellStyle name="60% - Акцент6 77" xfId="2827"/>
    <cellStyle name="60% - Акцент6 77 2" xfId="2828"/>
    <cellStyle name="60% - Акцент6 77 3" xfId="4161"/>
    <cellStyle name="60% - Акцент6 77 4" xfId="4162"/>
    <cellStyle name="60% - Акцент6 78" xfId="2829"/>
    <cellStyle name="60% - Акцент6 78 2" xfId="2830"/>
    <cellStyle name="60% - Акцент6 78 3" xfId="4163"/>
    <cellStyle name="60% - Акцент6 78 4" xfId="4164"/>
    <cellStyle name="60% - Акцент6 79" xfId="2831"/>
    <cellStyle name="60% - Акцент6 79 2" xfId="2832"/>
    <cellStyle name="60% - Акцент6 79 3" xfId="4165"/>
    <cellStyle name="60% - Акцент6 79 4" xfId="4166"/>
    <cellStyle name="60% - Акцент6 8" xfId="2833"/>
    <cellStyle name="60% - Акцент6 80" xfId="2834"/>
    <cellStyle name="60% - Акцент6 80 2" xfId="2835"/>
    <cellStyle name="60% - Акцент6 80 3" xfId="4167"/>
    <cellStyle name="60% - Акцент6 80 4" xfId="4168"/>
    <cellStyle name="60% - Акцент6 81" xfId="2836"/>
    <cellStyle name="60% - Акцент6 81 2" xfId="2837"/>
    <cellStyle name="60% - Акцент6 81 3" xfId="4169"/>
    <cellStyle name="60% - Акцент6 81 4" xfId="4170"/>
    <cellStyle name="60% - Акцент6 82" xfId="2838"/>
    <cellStyle name="60% - Акцент6 82 2" xfId="2839"/>
    <cellStyle name="60% - Акцент6 82 3" xfId="4171"/>
    <cellStyle name="60% - Акцент6 82 4" xfId="4172"/>
    <cellStyle name="60% - Акцент6 83" xfId="2840"/>
    <cellStyle name="60% - Акцент6 83 2" xfId="2841"/>
    <cellStyle name="60% - Акцент6 83 3" xfId="4173"/>
    <cellStyle name="60% - Акцент6 83 4" xfId="4174"/>
    <cellStyle name="60% - Акцент6 84" xfId="2842"/>
    <cellStyle name="60% - Акцент6 84 2" xfId="2843"/>
    <cellStyle name="60% - Акцент6 84 3" xfId="4175"/>
    <cellStyle name="60% - Акцент6 84 4" xfId="4176"/>
    <cellStyle name="60% - Акцент6 85" xfId="2844"/>
    <cellStyle name="60% - Акцент6 85 2" xfId="2845"/>
    <cellStyle name="60% - Акцент6 85 3" xfId="4177"/>
    <cellStyle name="60% - Акцент6 85 4" xfId="4178"/>
    <cellStyle name="60% - Акцент6 86" xfId="2846"/>
    <cellStyle name="60% - Акцент6 86 2" xfId="2847"/>
    <cellStyle name="60% - Акцент6 86 3" xfId="4179"/>
    <cellStyle name="60% - Акцент6 86 4" xfId="4180"/>
    <cellStyle name="60% - Акцент6 87" xfId="2848"/>
    <cellStyle name="60% - Акцент6 87 2" xfId="2849"/>
    <cellStyle name="60% - Акцент6 87 3" xfId="4181"/>
    <cellStyle name="60% - Акцент6 87 4" xfId="4182"/>
    <cellStyle name="60% - Акцент6 88" xfId="2850"/>
    <cellStyle name="60% - Акцент6 88 2" xfId="2851"/>
    <cellStyle name="60% - Акцент6 88 3" xfId="4183"/>
    <cellStyle name="60% - Акцент6 88 4" xfId="4184"/>
    <cellStyle name="60% - Акцент6 89" xfId="2852"/>
    <cellStyle name="60% - Акцент6 89 2" xfId="2853"/>
    <cellStyle name="60% - Акцент6 89 3" xfId="4185"/>
    <cellStyle name="60% - Акцент6 89 4" xfId="4186"/>
    <cellStyle name="60% - Акцент6 9" xfId="2854"/>
    <cellStyle name="60% - Акцент6 90" xfId="2855"/>
    <cellStyle name="60% - Акцент6 90 2" xfId="2856"/>
    <cellStyle name="60% - Акцент6 90 3" xfId="4187"/>
    <cellStyle name="60% - Акцент6 90 4" xfId="4188"/>
    <cellStyle name="60% - Акцент6 91" xfId="2857"/>
    <cellStyle name="60% - Акцент6 91 2" xfId="2858"/>
    <cellStyle name="60% - Акцент6 91 3" xfId="4189"/>
    <cellStyle name="60% - Акцент6 91 4" xfId="4190"/>
    <cellStyle name="60% - Акцент6 92" xfId="2859"/>
    <cellStyle name="60% - Акцент6 92 2" xfId="2860"/>
    <cellStyle name="60% - Акцент6 92 3" xfId="4191"/>
    <cellStyle name="60% - Акцент6 92 4" xfId="4192"/>
    <cellStyle name="60% - Акцент6 93" xfId="2861"/>
    <cellStyle name="60% - Акцент6 93 2" xfId="2862"/>
    <cellStyle name="60% - Акцент6 93 3" xfId="4193"/>
    <cellStyle name="60% - Акцент6 93 4" xfId="4194"/>
    <cellStyle name="60% - Акцент6 94" xfId="2863"/>
    <cellStyle name="60% - Акцент6 94 2" xfId="2864"/>
    <cellStyle name="60% - Акцент6 94 3" xfId="4195"/>
    <cellStyle name="60% - Акцент6 94 4" xfId="4196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" xfId="2898" builtinId="29" customBuiltin="1"/>
    <cellStyle name="Акцент1 2" xfId="2899"/>
    <cellStyle name="Акцент1 3" xfId="2900"/>
    <cellStyle name="Акцент2" xfId="2901" builtinId="33" customBuiltin="1"/>
    <cellStyle name="Акцент2 2" xfId="2902"/>
    <cellStyle name="Акцент2 3" xfId="2903"/>
    <cellStyle name="Акцент3" xfId="2904" builtinId="37" customBuiltin="1"/>
    <cellStyle name="Акцент3 2" xfId="2905"/>
    <cellStyle name="Акцент3 3" xfId="2906"/>
    <cellStyle name="Акцент4" xfId="2907" builtinId="41" customBuiltin="1"/>
    <cellStyle name="Акцент4 2" xfId="2908"/>
    <cellStyle name="Акцент4 3" xfId="2909"/>
    <cellStyle name="Акцент5" xfId="2910" builtinId="45" customBuiltin="1"/>
    <cellStyle name="Акцент5 2" xfId="2911"/>
    <cellStyle name="Акцент5 3" xfId="2912"/>
    <cellStyle name="Акцент6" xfId="2913" builtinId="49" customBuiltin="1"/>
    <cellStyle name="Акцент6 2" xfId="2914"/>
    <cellStyle name="Акцент6 3" xfId="2915"/>
    <cellStyle name="Ввод " xfId="2916" builtinId="20" customBuiltin="1"/>
    <cellStyle name="Ввод  2" xfId="2917"/>
    <cellStyle name="Ввод  3" xfId="2918"/>
    <cellStyle name="Вывод" xfId="2919" builtinId="21" customBuiltin="1"/>
    <cellStyle name="Вывод 2" xfId="2920"/>
    <cellStyle name="Вывод 3" xfId="2921"/>
    <cellStyle name="Вычисление" xfId="2922" builtinId="22" customBuiltin="1"/>
    <cellStyle name="Вычисление 2" xfId="2923"/>
    <cellStyle name="Вычисление 3" xfId="2924"/>
    <cellStyle name="Денежный 10" xfId="2925"/>
    <cellStyle name="Денежный 11" xfId="2926"/>
    <cellStyle name="Денежный 12" xfId="2927"/>
    <cellStyle name="Денежный 13" xfId="2928"/>
    <cellStyle name="Денежный 14" xfId="2929"/>
    <cellStyle name="Денежный 15" xfId="2930"/>
    <cellStyle name="Денежный 16" xfId="2931"/>
    <cellStyle name="Денежный 17" xfId="2932"/>
    <cellStyle name="Денежный 18" xfId="2933"/>
    <cellStyle name="Денежный 18 2" xfId="2934"/>
    <cellStyle name="Денежный 18 3" xfId="2935"/>
    <cellStyle name="Денежный 18 4" xfId="2936"/>
    <cellStyle name="Денежный 19" xfId="2937"/>
    <cellStyle name="Денежный 19 2" xfId="2938"/>
    <cellStyle name="Денежный 19 3" xfId="2939"/>
    <cellStyle name="Денежный 19 4" xfId="2940"/>
    <cellStyle name="Денежный 2" xfId="2941"/>
    <cellStyle name="Денежный 2 2" xfId="2942"/>
    <cellStyle name="Денежный 20" xfId="2943"/>
    <cellStyle name="Денежный 20 2" xfId="2944"/>
    <cellStyle name="Денежный 20 3" xfId="2945"/>
    <cellStyle name="Денежный 20 4" xfId="2946"/>
    <cellStyle name="Денежный 3" xfId="2947"/>
    <cellStyle name="Денежный 3 2" xfId="2948"/>
    <cellStyle name="Денежный 4" xfId="2949"/>
    <cellStyle name="Денежный 5" xfId="2950"/>
    <cellStyle name="Денежный 6" xfId="2951"/>
    <cellStyle name="Денежный 7" xfId="2952"/>
    <cellStyle name="Денежный 8" xfId="2953"/>
    <cellStyle name="Денежный 9" xfId="2954"/>
    <cellStyle name="Заголовок 1" xfId="2955" builtinId="16" customBuiltin="1"/>
    <cellStyle name="Заголовок 1 2" xfId="2956"/>
    <cellStyle name="Заголовок 1 3" xfId="2957"/>
    <cellStyle name="Заголовок 2" xfId="2958" builtinId="17" customBuiltin="1"/>
    <cellStyle name="Заголовок 2 2" xfId="2959"/>
    <cellStyle name="Заголовок 2 3" xfId="2960"/>
    <cellStyle name="Заголовок 3" xfId="2961" builtinId="18" customBuiltin="1"/>
    <cellStyle name="Заголовок 3 2" xfId="2962"/>
    <cellStyle name="Заголовок 3 3" xfId="2963"/>
    <cellStyle name="Заголовок 4" xfId="2964" builtinId="19" customBuiltin="1"/>
    <cellStyle name="Заголовок 4 2" xfId="2965"/>
    <cellStyle name="Заголовок 4 3" xfId="2966"/>
    <cellStyle name="Итог" xfId="2967" builtinId="25" customBuiltin="1"/>
    <cellStyle name="Итог 2" xfId="2968"/>
    <cellStyle name="Итог 3" xfId="2969"/>
    <cellStyle name="Контрольная ячейка" xfId="2970" builtinId="23" customBuiltin="1"/>
    <cellStyle name="Контрольная ячейка 2" xfId="2971"/>
    <cellStyle name="Контрольная ячейка 3" xfId="2972"/>
    <cellStyle name="Название" xfId="2973" builtinId="15" customBuiltin="1"/>
    <cellStyle name="Название 2" xfId="2974"/>
    <cellStyle name="Название 3" xfId="2975"/>
    <cellStyle name="Название 4" xfId="4197"/>
    <cellStyle name="Нейтральный" xfId="2976" builtinId="28" customBuiltin="1"/>
    <cellStyle name="Нейтральный 2" xfId="2977"/>
    <cellStyle name="Нейтральный 3" xfId="2978"/>
    <cellStyle name="Обычный" xfId="0" builtinId="0"/>
    <cellStyle name="Обычный 10" xfId="2979"/>
    <cellStyle name="Обычный 11" xfId="2980"/>
    <cellStyle name="Обычный 12" xfId="2981"/>
    <cellStyle name="Обычный 13" xfId="2982"/>
    <cellStyle name="Обычный 14" xfId="2983"/>
    <cellStyle name="Обычный 15" xfId="2984"/>
    <cellStyle name="Обычный 16" xfId="2985"/>
    <cellStyle name="Обычный 17" xfId="2986"/>
    <cellStyle name="Обычный 18" xfId="2987"/>
    <cellStyle name="Обычный 19" xfId="2988"/>
    <cellStyle name="Обычный 2" xfId="2989"/>
    <cellStyle name="Обычный 2 2" xfId="2990"/>
    <cellStyle name="Обычный 2 3" xfId="2991"/>
    <cellStyle name="Обычный 20" xfId="2992"/>
    <cellStyle name="Обычный 21" xfId="2993"/>
    <cellStyle name="Обычный 22" xfId="2994"/>
    <cellStyle name="Обычный 23" xfId="2995"/>
    <cellStyle name="Обычный 24" xfId="2996"/>
    <cellStyle name="Обычный 24 2" xfId="2997"/>
    <cellStyle name="Обычный 24 3" xfId="2998"/>
    <cellStyle name="Обычный 24 3 2" xfId="4198"/>
    <cellStyle name="Обычный 25" xfId="2999"/>
    <cellStyle name="Обычный 26" xfId="3000"/>
    <cellStyle name="Обычный 27" xfId="3001"/>
    <cellStyle name="Обычный 28" xfId="3002"/>
    <cellStyle name="Обычный 29" xfId="3003"/>
    <cellStyle name="Обычный 3" xfId="3004"/>
    <cellStyle name="Обычный 30" xfId="3005"/>
    <cellStyle name="Обычный 31" xfId="3006"/>
    <cellStyle name="Обычный 32" xfId="3007"/>
    <cellStyle name="Обычный 33" xfId="3008"/>
    <cellStyle name="Обычный 34" xfId="3009"/>
    <cellStyle name="Обычный 35" xfId="3010"/>
    <cellStyle name="Обычный 36" xfId="3011"/>
    <cellStyle name="Обычный 37" xfId="3012"/>
    <cellStyle name="Обычный 37 2" xfId="3013"/>
    <cellStyle name="Обычный 37_ИД287146010" xfId="3014"/>
    <cellStyle name="Обычный 38" xfId="3015"/>
    <cellStyle name="Обычный 39" xfId="3016"/>
    <cellStyle name="Обычный 4" xfId="3017"/>
    <cellStyle name="Обычный 40" xfId="3018"/>
    <cellStyle name="Обычный 41" xfId="3019"/>
    <cellStyle name="Обычный 42" xfId="3020"/>
    <cellStyle name="Обычный 43" xfId="3021"/>
    <cellStyle name="Обычный 44" xfId="3022"/>
    <cellStyle name="Обычный 45" xfId="3023"/>
    <cellStyle name="Обычный 46" xfId="3024"/>
    <cellStyle name="Обычный 47" xfId="3025"/>
    <cellStyle name="Обычный 48" xfId="3026"/>
    <cellStyle name="Обычный 49" xfId="3027"/>
    <cellStyle name="Обычный 5" xfId="3028"/>
    <cellStyle name="Обычный 50" xfId="3029"/>
    <cellStyle name="Обычный 51" xfId="3030"/>
    <cellStyle name="Обычный 52" xfId="3031"/>
    <cellStyle name="Обычный 53" xfId="3032"/>
    <cellStyle name="Обычный 54" xfId="3033"/>
    <cellStyle name="Обычный 55" xfId="3034"/>
    <cellStyle name="Обычный 55 2" xfId="4199"/>
    <cellStyle name="Обычный 55 3" xfId="4200"/>
    <cellStyle name="Обычный 55 4" xfId="4201"/>
    <cellStyle name="Обычный 56" xfId="3035"/>
    <cellStyle name="Обычный 57" xfId="3036"/>
    <cellStyle name="Обычный 58" xfId="3037"/>
    <cellStyle name="Обычный 59" xfId="3038"/>
    <cellStyle name="Обычный 6" xfId="3039"/>
    <cellStyle name="Обычный 60" xfId="3040"/>
    <cellStyle name="Обычный 61" xfId="3041"/>
    <cellStyle name="Обычный 62" xfId="3042"/>
    <cellStyle name="Обычный 63" xfId="3043"/>
    <cellStyle name="Обычный 64" xfId="3044"/>
    <cellStyle name="Обычный 64 2" xfId="4202"/>
    <cellStyle name="Обычный 65" xfId="3045"/>
    <cellStyle name="Обычный 66" xfId="3046"/>
    <cellStyle name="Обычный 67" xfId="3047"/>
    <cellStyle name="Обычный 68" xfId="3048"/>
    <cellStyle name="Обычный 69" xfId="3049"/>
    <cellStyle name="Обычный 69 10" xfId="4203"/>
    <cellStyle name="Обычный 69 11" xfId="4204"/>
    <cellStyle name="Обычный 69 2" xfId="4205"/>
    <cellStyle name="Обычный 69 3" xfId="4206"/>
    <cellStyle name="Обычный 69 4" xfId="4207"/>
    <cellStyle name="Обычный 69 5" xfId="4208"/>
    <cellStyle name="Обычный 69 6" xfId="4209"/>
    <cellStyle name="Обычный 69 7" xfId="4210"/>
    <cellStyle name="Обычный 69 8" xfId="4211"/>
    <cellStyle name="Обычный 69 9" xfId="4212"/>
    <cellStyle name="Обычный 7" xfId="3050"/>
    <cellStyle name="Обычный 70" xfId="3051"/>
    <cellStyle name="Обычный 71" xfId="3052"/>
    <cellStyle name="Обычный 72" xfId="3053"/>
    <cellStyle name="Обычный 73" xfId="3054"/>
    <cellStyle name="Обычный 74" xfId="3055"/>
    <cellStyle name="Обычный 75" xfId="3056"/>
    <cellStyle name="Обычный 76" xfId="4213"/>
    <cellStyle name="Обычный 77" xfId="4214"/>
    <cellStyle name="Обычный 8" xfId="3057"/>
    <cellStyle name="Обычный 9" xfId="3058"/>
    <cellStyle name="Обычный_245150013_vrmu" xfId="3059"/>
    <cellStyle name="Обычный_ИД1209013010САРЫКУЛЬСКАЯ ПОСЛЕ ЭКСПЕРТ" xfId="3060"/>
    <cellStyle name="Обычный_Лист1" xfId="3061"/>
    <cellStyle name="Обычный_Счет-фактура Экспертизе" xfId="3062"/>
    <cellStyle name="Плохой" xfId="3063" builtinId="27" customBuiltin="1"/>
    <cellStyle name="Плохой 2" xfId="3064"/>
    <cellStyle name="Плохой 3" xfId="3065"/>
    <cellStyle name="Пояснение" xfId="3066" builtinId="53" customBuiltin="1"/>
    <cellStyle name="Пояснение 2" xfId="3067"/>
    <cellStyle name="Пояснение 3" xfId="3068"/>
    <cellStyle name="Примечание" xfId="3069" builtinId="10" customBuiltin="1"/>
    <cellStyle name="Примечание 10" xfId="3070"/>
    <cellStyle name="Примечание 10 2" xfId="3071"/>
    <cellStyle name="Примечание 100" xfId="3072"/>
    <cellStyle name="Примечание 100 2" xfId="3073"/>
    <cellStyle name="Примечание 101" xfId="3074"/>
    <cellStyle name="Примечание 101 2" xfId="3075"/>
    <cellStyle name="Примечание 102" xfId="3076"/>
    <cellStyle name="Примечание 102 2" xfId="3077"/>
    <cellStyle name="Примечание 103" xfId="3078"/>
    <cellStyle name="Примечание 103 2" xfId="3079"/>
    <cellStyle name="Примечание 104" xfId="3080"/>
    <cellStyle name="Примечание 104 2" xfId="3081"/>
    <cellStyle name="Примечание 105" xfId="3082"/>
    <cellStyle name="Примечание 105 2" xfId="3083"/>
    <cellStyle name="Примечание 106" xfId="3084"/>
    <cellStyle name="Примечание 106 2" xfId="3085"/>
    <cellStyle name="Примечание 107" xfId="3086"/>
    <cellStyle name="Примечание 107 2" xfId="3087"/>
    <cellStyle name="Примечание 108" xfId="3088"/>
    <cellStyle name="Примечание 108 2" xfId="3089"/>
    <cellStyle name="Примечание 109" xfId="3090"/>
    <cellStyle name="Примечание 109 2" xfId="3091"/>
    <cellStyle name="Примечание 11" xfId="3092"/>
    <cellStyle name="Примечание 11 2" xfId="3093"/>
    <cellStyle name="Примечание 110" xfId="3094"/>
    <cellStyle name="Примечание 110 2" xfId="3095"/>
    <cellStyle name="Примечание 111" xfId="3096"/>
    <cellStyle name="Примечание 111 2" xfId="3097"/>
    <cellStyle name="Примечание 112" xfId="3098"/>
    <cellStyle name="Примечание 112 2" xfId="3099"/>
    <cellStyle name="Примечание 113" xfId="3100"/>
    <cellStyle name="Примечание 113 2" xfId="3101"/>
    <cellStyle name="Примечание 114" xfId="3102"/>
    <cellStyle name="Примечание 114 2" xfId="3103"/>
    <cellStyle name="Примечание 115" xfId="3104"/>
    <cellStyle name="Примечание 115 2" xfId="3105"/>
    <cellStyle name="Примечание 116" xfId="3106"/>
    <cellStyle name="Примечание 116 2" xfId="3107"/>
    <cellStyle name="Примечание 117" xfId="3108"/>
    <cellStyle name="Примечание 117 2" xfId="3109"/>
    <cellStyle name="Примечание 118" xfId="3110"/>
    <cellStyle name="Примечание 118 2" xfId="3111"/>
    <cellStyle name="Примечание 119" xfId="3112"/>
    <cellStyle name="Примечание 119 2" xfId="3113"/>
    <cellStyle name="Примечание 12" xfId="3114"/>
    <cellStyle name="Примечание 12 2" xfId="3115"/>
    <cellStyle name="Примечание 120" xfId="3116"/>
    <cellStyle name="Примечание 120 2" xfId="3117"/>
    <cellStyle name="Примечание 121" xfId="3118"/>
    <cellStyle name="Примечание 121 2" xfId="3119"/>
    <cellStyle name="Примечание 122" xfId="3120"/>
    <cellStyle name="Примечание 122 2" xfId="3121"/>
    <cellStyle name="Примечание 123" xfId="3122"/>
    <cellStyle name="Примечание 123 2" xfId="3123"/>
    <cellStyle name="Примечание 124" xfId="3124"/>
    <cellStyle name="Примечание 124 2" xfId="3125"/>
    <cellStyle name="Примечание 125" xfId="3126"/>
    <cellStyle name="Примечание 125 2" xfId="3127"/>
    <cellStyle name="Примечание 126" xfId="3128"/>
    <cellStyle name="Примечание 126 2" xfId="3129"/>
    <cellStyle name="Примечание 127" xfId="3130"/>
    <cellStyle name="Примечание 127 2" xfId="3131"/>
    <cellStyle name="Примечание 128" xfId="3132"/>
    <cellStyle name="Примечание 129" xfId="4215"/>
    <cellStyle name="Примечание 13" xfId="3133"/>
    <cellStyle name="Примечание 13 2" xfId="3134"/>
    <cellStyle name="Примечание 130" xfId="4216"/>
    <cellStyle name="Примечание 131" xfId="4217"/>
    <cellStyle name="Примечание 132" xfId="4218"/>
    <cellStyle name="Примечание 133" xfId="4219"/>
    <cellStyle name="Примечание 134" xfId="4220"/>
    <cellStyle name="Примечание 135" xfId="4221"/>
    <cellStyle name="Примечание 136" xfId="4222"/>
    <cellStyle name="Примечание 137" xfId="4223"/>
    <cellStyle name="Примечание 138" xfId="4224"/>
    <cellStyle name="Примечание 139" xfId="4225"/>
    <cellStyle name="Примечание 14" xfId="3135"/>
    <cellStyle name="Примечание 14 2" xfId="3136"/>
    <cellStyle name="Примечание 140" xfId="4226"/>
    <cellStyle name="Примечание 141" xfId="4227"/>
    <cellStyle name="Примечание 142" xfId="4228"/>
    <cellStyle name="Примечание 15" xfId="3137"/>
    <cellStyle name="Примечание 15 2" xfId="3138"/>
    <cellStyle name="Примечание 16" xfId="3139"/>
    <cellStyle name="Примечание 16 2" xfId="3140"/>
    <cellStyle name="Примечание 17" xfId="3141"/>
    <cellStyle name="Примечание 17 2" xfId="3142"/>
    <cellStyle name="Примечание 18" xfId="3143"/>
    <cellStyle name="Примечание 18 2" xfId="3144"/>
    <cellStyle name="Примечание 19" xfId="3145"/>
    <cellStyle name="Примечание 19 2" xfId="3146"/>
    <cellStyle name="Примечание 19 3" xfId="3147"/>
    <cellStyle name="Примечание 19 4" xfId="3148"/>
    <cellStyle name="Примечание 19 5" xfId="3149"/>
    <cellStyle name="Примечание 2" xfId="3150"/>
    <cellStyle name="Примечание 2 2" xfId="3151"/>
    <cellStyle name="Примечание 2 3" xfId="3152"/>
    <cellStyle name="Примечание 20" xfId="3153"/>
    <cellStyle name="Примечание 20 2" xfId="3154"/>
    <cellStyle name="Примечание 20 3" xfId="3155"/>
    <cellStyle name="Примечание 20 4" xfId="3156"/>
    <cellStyle name="Примечание 20 5" xfId="3157"/>
    <cellStyle name="Примечание 21" xfId="3158"/>
    <cellStyle name="Примечание 21 2" xfId="3159"/>
    <cellStyle name="Примечание 21 3" xfId="3160"/>
    <cellStyle name="Примечание 21 4" xfId="3161"/>
    <cellStyle name="Примечание 21 5" xfId="3162"/>
    <cellStyle name="Примечание 22" xfId="3163"/>
    <cellStyle name="Примечание 22 2" xfId="3164"/>
    <cellStyle name="Примечание 22 3" xfId="3165"/>
    <cellStyle name="Примечание 22 3 2" xfId="3166"/>
    <cellStyle name="Примечание 22 3 2 2" xfId="3167"/>
    <cellStyle name="Примечание 22 4" xfId="3168"/>
    <cellStyle name="Примечание 22 5" xfId="3169"/>
    <cellStyle name="Примечание 23" xfId="3170"/>
    <cellStyle name="Примечание 23 2" xfId="3171"/>
    <cellStyle name="Примечание 23 3" xfId="3172"/>
    <cellStyle name="Примечание 23 3 2" xfId="3173"/>
    <cellStyle name="Примечание 23 3 2 2" xfId="3174"/>
    <cellStyle name="Примечание 23 4" xfId="3175"/>
    <cellStyle name="Примечание 23 5" xfId="3176"/>
    <cellStyle name="Примечание 24" xfId="3177"/>
    <cellStyle name="Примечание 24 2" xfId="3178"/>
    <cellStyle name="Примечание 24 3" xfId="3179"/>
    <cellStyle name="Примечание 24 3 2" xfId="3180"/>
    <cellStyle name="Примечание 24 3 2 2" xfId="3181"/>
    <cellStyle name="Примечание 24 4" xfId="3182"/>
    <cellStyle name="Примечание 24 5" xfId="3183"/>
    <cellStyle name="Примечание 25" xfId="3184"/>
    <cellStyle name="Примечание 25 2" xfId="3185"/>
    <cellStyle name="Примечание 25 3" xfId="3186"/>
    <cellStyle name="Примечание 25 3 2" xfId="3187"/>
    <cellStyle name="Примечание 25 3 2 2" xfId="3188"/>
    <cellStyle name="Примечание 25 4" xfId="3189"/>
    <cellStyle name="Примечание 25 5" xfId="3190"/>
    <cellStyle name="Примечание 26" xfId="3191"/>
    <cellStyle name="Примечание 26 2" xfId="3192"/>
    <cellStyle name="Примечание 26 3" xfId="3193"/>
    <cellStyle name="Примечание 26 3 2" xfId="3194"/>
    <cellStyle name="Примечание 26 3 2 2" xfId="3195"/>
    <cellStyle name="Примечание 26 4" xfId="3196"/>
    <cellStyle name="Примечание 26 5" xfId="3197"/>
    <cellStyle name="Примечание 27" xfId="3198"/>
    <cellStyle name="Примечание 27 2" xfId="3199"/>
    <cellStyle name="Примечание 27 3" xfId="3200"/>
    <cellStyle name="Примечание 27 3 2" xfId="3201"/>
    <cellStyle name="Примечание 27 3 2 2" xfId="3202"/>
    <cellStyle name="Примечание 27 4" xfId="3203"/>
    <cellStyle name="Примечание 27 5" xfId="3204"/>
    <cellStyle name="Примечание 28" xfId="3205"/>
    <cellStyle name="Примечание 28 2" xfId="3206"/>
    <cellStyle name="Примечание 28 3" xfId="3207"/>
    <cellStyle name="Примечание 28 3 2" xfId="3208"/>
    <cellStyle name="Примечание 28 3 2 2" xfId="3209"/>
    <cellStyle name="Примечание 28 4" xfId="3210"/>
    <cellStyle name="Примечание 28 5" xfId="3211"/>
    <cellStyle name="Примечание 29" xfId="3212"/>
    <cellStyle name="Примечание 29 2" xfId="3213"/>
    <cellStyle name="Примечание 29 3" xfId="3214"/>
    <cellStyle name="Примечание 29 3 2" xfId="3215"/>
    <cellStyle name="Примечание 29 3 2 2" xfId="3216"/>
    <cellStyle name="Примечание 29 4" xfId="3217"/>
    <cellStyle name="Примечание 29 5" xfId="3218"/>
    <cellStyle name="Примечание 3" xfId="3219"/>
    <cellStyle name="Примечание 3 2" xfId="3220"/>
    <cellStyle name="Примечание 30" xfId="3221"/>
    <cellStyle name="Примечание 30 2" xfId="3222"/>
    <cellStyle name="Примечание 30 3" xfId="3223"/>
    <cellStyle name="Примечание 30 3 2" xfId="3224"/>
    <cellStyle name="Примечание 30 3 2 2" xfId="3225"/>
    <cellStyle name="Примечание 30 4" xfId="3226"/>
    <cellStyle name="Примечание 30 5" xfId="3227"/>
    <cellStyle name="Примечание 31" xfId="3228"/>
    <cellStyle name="Примечание 31 2" xfId="3229"/>
    <cellStyle name="Примечание 31 2 2" xfId="3230"/>
    <cellStyle name="Примечание 31 2 2 2" xfId="3231"/>
    <cellStyle name="Примечание 31 3" xfId="3232"/>
    <cellStyle name="Примечание 31 4" xfId="3233"/>
    <cellStyle name="Примечание 32" xfId="3234"/>
    <cellStyle name="Примечание 32 2" xfId="3235"/>
    <cellStyle name="Примечание 32 2 2" xfId="3236"/>
    <cellStyle name="Примечание 32 2 2 2" xfId="3237"/>
    <cellStyle name="Примечание 32 3" xfId="3238"/>
    <cellStyle name="Примечание 32 4" xfId="3239"/>
    <cellStyle name="Примечание 33" xfId="3240"/>
    <cellStyle name="Примечание 33 2" xfId="3241"/>
    <cellStyle name="Примечание 33 2 2" xfId="3242"/>
    <cellStyle name="Примечание 33 2 2 2" xfId="3243"/>
    <cellStyle name="Примечание 33 3" xfId="3244"/>
    <cellStyle name="Примечание 33 4" xfId="3245"/>
    <cellStyle name="Примечание 34" xfId="3246"/>
    <cellStyle name="Примечание 34 2" xfId="3247"/>
    <cellStyle name="Примечание 34 2 2" xfId="3248"/>
    <cellStyle name="Примечание 34 2 2 2" xfId="3249"/>
    <cellStyle name="Примечание 34 3" xfId="3250"/>
    <cellStyle name="Примечание 34 4" xfId="3251"/>
    <cellStyle name="Примечание 35" xfId="3252"/>
    <cellStyle name="Примечание 35 2" xfId="3253"/>
    <cellStyle name="Примечание 35 2 2" xfId="3254"/>
    <cellStyle name="Примечание 35 2 2 2" xfId="3255"/>
    <cellStyle name="Примечание 35 3" xfId="3256"/>
    <cellStyle name="Примечание 35 4" xfId="3257"/>
    <cellStyle name="Примечание 36" xfId="3258"/>
    <cellStyle name="Примечание 36 2" xfId="3259"/>
    <cellStyle name="Примечание 36 2 2" xfId="3260"/>
    <cellStyle name="Примечание 36 2 2 2" xfId="3261"/>
    <cellStyle name="Примечание 36 3" xfId="3262"/>
    <cellStyle name="Примечание 36 4" xfId="3263"/>
    <cellStyle name="Примечание 37" xfId="3264"/>
    <cellStyle name="Примечание 37 2" xfId="3265"/>
    <cellStyle name="Примечание 37 2 2" xfId="3266"/>
    <cellStyle name="Примечание 37 2 2 2" xfId="3267"/>
    <cellStyle name="Примечание 37 3" xfId="3268"/>
    <cellStyle name="Примечание 37 4" xfId="3269"/>
    <cellStyle name="Примечание 38" xfId="3270"/>
    <cellStyle name="Примечание 38 2" xfId="3271"/>
    <cellStyle name="Примечание 38 2 2" xfId="3272"/>
    <cellStyle name="Примечание 38 2 2 2" xfId="3273"/>
    <cellStyle name="Примечание 38 3" xfId="3274"/>
    <cellStyle name="Примечание 38 4" xfId="3275"/>
    <cellStyle name="Примечание 39" xfId="3276"/>
    <cellStyle name="Примечание 39 2" xfId="3277"/>
    <cellStyle name="Примечание 39 2 2" xfId="3278"/>
    <cellStyle name="Примечание 39 2 2 2" xfId="3279"/>
    <cellStyle name="Примечание 39 3" xfId="3280"/>
    <cellStyle name="Примечание 39 4" xfId="3281"/>
    <cellStyle name="Примечание 4" xfId="3282"/>
    <cellStyle name="Примечание 4 2" xfId="3283"/>
    <cellStyle name="Примечание 40" xfId="3284"/>
    <cellStyle name="Примечание 40 2" xfId="3285"/>
    <cellStyle name="Примечание 40 2 2" xfId="3286"/>
    <cellStyle name="Примечание 40 2 2 2" xfId="3287"/>
    <cellStyle name="Примечание 40 3" xfId="3288"/>
    <cellStyle name="Примечание 40 4" xfId="3289"/>
    <cellStyle name="Примечание 41" xfId="3290"/>
    <cellStyle name="Примечание 41 2" xfId="3291"/>
    <cellStyle name="Примечание 41 2 2" xfId="3292"/>
    <cellStyle name="Примечание 41 2 2 2" xfId="3293"/>
    <cellStyle name="Примечание 41 3" xfId="3294"/>
    <cellStyle name="Примечание 41 4" xfId="3295"/>
    <cellStyle name="Примечание 42" xfId="3296"/>
    <cellStyle name="Примечание 42 2" xfId="3297"/>
    <cellStyle name="Примечание 42 2 2" xfId="3298"/>
    <cellStyle name="Примечание 42 2 2 2" xfId="3299"/>
    <cellStyle name="Примечание 42 3" xfId="3300"/>
    <cellStyle name="Примечание 42 4" xfId="3301"/>
    <cellStyle name="Примечание 43" xfId="3302"/>
    <cellStyle name="Примечание 43 2" xfId="3303"/>
    <cellStyle name="Примечание 43 2 2" xfId="3304"/>
    <cellStyle name="Примечание 43 2 2 2" xfId="3305"/>
    <cellStyle name="Примечание 43 3" xfId="3306"/>
    <cellStyle name="Примечание 43 4" xfId="3307"/>
    <cellStyle name="Примечание 44" xfId="3308"/>
    <cellStyle name="Примечание 44 2" xfId="3309"/>
    <cellStyle name="Примечание 44 2 2" xfId="3310"/>
    <cellStyle name="Примечание 44 2 2 2" xfId="3311"/>
    <cellStyle name="Примечание 44 3" xfId="3312"/>
    <cellStyle name="Примечание 44 4" xfId="3313"/>
    <cellStyle name="Примечание 45" xfId="3314"/>
    <cellStyle name="Примечание 45 2" xfId="3315"/>
    <cellStyle name="Примечание 45 2 2" xfId="3316"/>
    <cellStyle name="Примечание 45 2 2 2" xfId="3317"/>
    <cellStyle name="Примечание 45 3" xfId="3318"/>
    <cellStyle name="Примечание 45 4" xfId="3319"/>
    <cellStyle name="Примечание 46" xfId="3320"/>
    <cellStyle name="Примечание 46 2" xfId="3321"/>
    <cellStyle name="Примечание 46 2 2" xfId="3322"/>
    <cellStyle name="Примечание 46 2 2 2" xfId="3323"/>
    <cellStyle name="Примечание 46 3" xfId="3324"/>
    <cellStyle name="Примечание 46 4" xfId="3325"/>
    <cellStyle name="Примечание 47" xfId="3326"/>
    <cellStyle name="Примечание 47 2" xfId="3327"/>
    <cellStyle name="Примечание 47 2 2" xfId="3328"/>
    <cellStyle name="Примечание 47 2 2 2" xfId="3329"/>
    <cellStyle name="Примечание 47 3" xfId="3330"/>
    <cellStyle name="Примечание 47 4" xfId="3331"/>
    <cellStyle name="Примечание 48" xfId="3332"/>
    <cellStyle name="Примечание 48 2" xfId="3333"/>
    <cellStyle name="Примечание 48 2 2" xfId="3334"/>
    <cellStyle name="Примечание 48 2 2 2" xfId="3335"/>
    <cellStyle name="Примечание 48 3" xfId="3336"/>
    <cellStyle name="Примечание 48 4" xfId="3337"/>
    <cellStyle name="Примечание 49" xfId="3338"/>
    <cellStyle name="Примечание 49 2" xfId="3339"/>
    <cellStyle name="Примечание 49 2 2" xfId="3340"/>
    <cellStyle name="Примечание 49 2 2 2" xfId="3341"/>
    <cellStyle name="Примечание 49 3" xfId="3342"/>
    <cellStyle name="Примечание 49 4" xfId="3343"/>
    <cellStyle name="Примечание 5" xfId="3344"/>
    <cellStyle name="Примечание 5 2" xfId="3345"/>
    <cellStyle name="Примечание 50" xfId="3346"/>
    <cellStyle name="Примечание 50 2" xfId="3347"/>
    <cellStyle name="Примечание 50 3" xfId="4229"/>
    <cellStyle name="Примечание 50 4" xfId="4230"/>
    <cellStyle name="Примечание 51" xfId="3348"/>
    <cellStyle name="Примечание 51 2" xfId="3349"/>
    <cellStyle name="Примечание 51 3" xfId="4231"/>
    <cellStyle name="Примечание 51 4" xfId="4232"/>
    <cellStyle name="Примечание 52" xfId="3350"/>
    <cellStyle name="Примечание 52 2" xfId="3351"/>
    <cellStyle name="Примечание 52 3" xfId="4233"/>
    <cellStyle name="Примечание 52 4" xfId="4234"/>
    <cellStyle name="Примечание 53" xfId="3352"/>
    <cellStyle name="Примечание 53 2" xfId="3353"/>
    <cellStyle name="Примечание 53 3" xfId="4235"/>
    <cellStyle name="Примечание 53 4" xfId="4236"/>
    <cellStyle name="Примечание 54" xfId="3354"/>
    <cellStyle name="Примечание 54 2" xfId="3355"/>
    <cellStyle name="Примечание 54 3" xfId="4237"/>
    <cellStyle name="Примечание 54 4" xfId="4238"/>
    <cellStyle name="Примечание 55" xfId="3356"/>
    <cellStyle name="Примечание 55 2" xfId="3357"/>
    <cellStyle name="Примечание 55 3" xfId="4239"/>
    <cellStyle name="Примечание 55 4" xfId="4240"/>
    <cellStyle name="Примечание 56" xfId="3358"/>
    <cellStyle name="Примечание 56 2" xfId="3359"/>
    <cellStyle name="Примечание 56 3" xfId="4241"/>
    <cellStyle name="Примечание 56 4" xfId="4242"/>
    <cellStyle name="Примечание 57" xfId="3360"/>
    <cellStyle name="Примечание 57 2" xfId="3361"/>
    <cellStyle name="Примечание 57 3" xfId="4243"/>
    <cellStyle name="Примечание 57 4" xfId="4244"/>
    <cellStyle name="Примечание 58" xfId="3362"/>
    <cellStyle name="Примечание 58 2" xfId="3363"/>
    <cellStyle name="Примечание 58 3" xfId="4245"/>
    <cellStyle name="Примечание 58 4" xfId="4246"/>
    <cellStyle name="Примечание 59" xfId="3364"/>
    <cellStyle name="Примечание 59 2" xfId="3365"/>
    <cellStyle name="Примечание 59 3" xfId="4247"/>
    <cellStyle name="Примечание 59 4" xfId="4248"/>
    <cellStyle name="Примечание 6" xfId="3366"/>
    <cellStyle name="Примечание 6 2" xfId="3367"/>
    <cellStyle name="Примечание 60" xfId="3368"/>
    <cellStyle name="Примечание 60 2" xfId="3369"/>
    <cellStyle name="Примечание 60 3" xfId="4249"/>
    <cellStyle name="Примечание 60 4" xfId="4250"/>
    <cellStyle name="Примечание 61" xfId="3370"/>
    <cellStyle name="Примечание 61 2" xfId="3371"/>
    <cellStyle name="Примечание 61 3" xfId="4251"/>
    <cellStyle name="Примечание 61 4" xfId="4252"/>
    <cellStyle name="Примечание 62" xfId="3372"/>
    <cellStyle name="Примечание 62 2" xfId="3373"/>
    <cellStyle name="Примечание 62 3" xfId="4253"/>
    <cellStyle name="Примечание 62 4" xfId="4254"/>
    <cellStyle name="Примечание 63" xfId="3374"/>
    <cellStyle name="Примечание 63 2" xfId="3375"/>
    <cellStyle name="Примечание 63 3" xfId="4255"/>
    <cellStyle name="Примечание 63 4" xfId="4256"/>
    <cellStyle name="Примечание 64" xfId="3376"/>
    <cellStyle name="Примечание 64 2" xfId="3377"/>
    <cellStyle name="Примечание 64 3" xfId="4257"/>
    <cellStyle name="Примечание 64 4" xfId="4258"/>
    <cellStyle name="Примечание 65" xfId="3378"/>
    <cellStyle name="Примечание 65 2" xfId="3379"/>
    <cellStyle name="Примечание 65 3" xfId="4259"/>
    <cellStyle name="Примечание 65 4" xfId="4260"/>
    <cellStyle name="Примечание 66" xfId="3380"/>
    <cellStyle name="Примечание 66 2" xfId="3381"/>
    <cellStyle name="Примечание 66 3" xfId="4261"/>
    <cellStyle name="Примечание 66 4" xfId="4262"/>
    <cellStyle name="Примечание 67" xfId="3382"/>
    <cellStyle name="Примечание 67 2" xfId="3383"/>
    <cellStyle name="Примечание 67 3" xfId="4263"/>
    <cellStyle name="Примечание 67 4" xfId="4264"/>
    <cellStyle name="Примечание 68" xfId="3384"/>
    <cellStyle name="Примечание 68 2" xfId="3385"/>
    <cellStyle name="Примечание 68 3" xfId="4265"/>
    <cellStyle name="Примечание 68 4" xfId="4266"/>
    <cellStyle name="Примечание 69" xfId="3386"/>
    <cellStyle name="Примечание 69 2" xfId="3387"/>
    <cellStyle name="Примечание 69 3" xfId="4267"/>
    <cellStyle name="Примечание 69 4" xfId="4268"/>
    <cellStyle name="Примечание 7" xfId="3388"/>
    <cellStyle name="Примечание 7 2" xfId="3389"/>
    <cellStyle name="Примечание 70" xfId="3390"/>
    <cellStyle name="Примечание 70 2" xfId="3391"/>
    <cellStyle name="Примечание 70 3" xfId="4269"/>
    <cellStyle name="Примечание 70 4" xfId="4270"/>
    <cellStyle name="Примечание 71" xfId="3392"/>
    <cellStyle name="Примечание 71 2" xfId="3393"/>
    <cellStyle name="Примечание 71 3" xfId="4271"/>
    <cellStyle name="Примечание 71 4" xfId="4272"/>
    <cellStyle name="Примечание 72" xfId="3394"/>
    <cellStyle name="Примечание 72 2" xfId="3395"/>
    <cellStyle name="Примечание 72 3" xfId="4273"/>
    <cellStyle name="Примечание 72 4" xfId="4274"/>
    <cellStyle name="Примечание 73" xfId="3396"/>
    <cellStyle name="Примечание 73 2" xfId="3397"/>
    <cellStyle name="Примечание 73 3" xfId="4275"/>
    <cellStyle name="Примечание 73 4" xfId="4276"/>
    <cellStyle name="Примечание 74" xfId="3398"/>
    <cellStyle name="Примечание 74 2" xfId="3399"/>
    <cellStyle name="Примечание 74 3" xfId="4277"/>
    <cellStyle name="Примечание 74 4" xfId="4278"/>
    <cellStyle name="Примечание 75" xfId="3400"/>
    <cellStyle name="Примечание 75 2" xfId="3401"/>
    <cellStyle name="Примечание 75 3" xfId="4279"/>
    <cellStyle name="Примечание 75 4" xfId="4280"/>
    <cellStyle name="Примечание 76" xfId="3402"/>
    <cellStyle name="Примечание 76 2" xfId="3403"/>
    <cellStyle name="Примечание 76 3" xfId="4281"/>
    <cellStyle name="Примечание 76 4" xfId="4282"/>
    <cellStyle name="Примечание 77" xfId="3404"/>
    <cellStyle name="Примечание 77 2" xfId="3405"/>
    <cellStyle name="Примечание 77 3" xfId="4283"/>
    <cellStyle name="Примечание 77 4" xfId="4284"/>
    <cellStyle name="Примечание 78" xfId="3406"/>
    <cellStyle name="Примечание 78 2" xfId="3407"/>
    <cellStyle name="Примечание 78 3" xfId="4285"/>
    <cellStyle name="Примечание 78 4" xfId="4286"/>
    <cellStyle name="Примечание 79" xfId="3408"/>
    <cellStyle name="Примечание 79 2" xfId="3409"/>
    <cellStyle name="Примечание 79 3" xfId="4287"/>
    <cellStyle name="Примечание 79 4" xfId="4288"/>
    <cellStyle name="Примечание 8" xfId="3410"/>
    <cellStyle name="Примечание 8 2" xfId="3411"/>
    <cellStyle name="Примечание 80" xfId="3412"/>
    <cellStyle name="Примечание 80 2" xfId="3413"/>
    <cellStyle name="Примечание 80 3" xfId="4289"/>
    <cellStyle name="Примечание 80 4" xfId="4290"/>
    <cellStyle name="Примечание 81" xfId="3414"/>
    <cellStyle name="Примечание 81 2" xfId="3415"/>
    <cellStyle name="Примечание 81 3" xfId="4291"/>
    <cellStyle name="Примечание 81 4" xfId="4292"/>
    <cellStyle name="Примечание 82" xfId="3416"/>
    <cellStyle name="Примечание 82 2" xfId="3417"/>
    <cellStyle name="Примечание 82 3" xfId="4293"/>
    <cellStyle name="Примечание 82 4" xfId="4294"/>
    <cellStyle name="Примечание 83" xfId="3418"/>
    <cellStyle name="Примечание 83 2" xfId="3419"/>
    <cellStyle name="Примечание 83 2 2" xfId="4295"/>
    <cellStyle name="Примечание 83 3" xfId="4296"/>
    <cellStyle name="Примечание 83 3 2" xfId="4297"/>
    <cellStyle name="Примечание 83 4" xfId="4298"/>
    <cellStyle name="Примечание 83 4 2" xfId="4299"/>
    <cellStyle name="Примечание 83 5" xfId="4300"/>
    <cellStyle name="Примечание 84" xfId="3420"/>
    <cellStyle name="Примечание 84 2" xfId="3421"/>
    <cellStyle name="Примечание 84 2 2" xfId="4301"/>
    <cellStyle name="Примечание 84 3" xfId="4302"/>
    <cellStyle name="Примечание 84 3 2" xfId="4303"/>
    <cellStyle name="Примечание 84 4" xfId="4304"/>
    <cellStyle name="Примечание 84 4 2" xfId="4305"/>
    <cellStyle name="Примечание 84 5" xfId="4306"/>
    <cellStyle name="Примечание 85" xfId="3422"/>
    <cellStyle name="Примечание 85 2" xfId="3423"/>
    <cellStyle name="Примечание 85 2 2" xfId="4307"/>
    <cellStyle name="Примечание 85 3" xfId="4308"/>
    <cellStyle name="Примечание 85 3 2" xfId="4309"/>
    <cellStyle name="Примечание 85 4" xfId="4310"/>
    <cellStyle name="Примечание 85 4 2" xfId="4311"/>
    <cellStyle name="Примечание 85 5" xfId="4312"/>
    <cellStyle name="Примечание 86" xfId="3424"/>
    <cellStyle name="Примечание 86 2" xfId="3425"/>
    <cellStyle name="Примечание 86 2 2" xfId="4313"/>
    <cellStyle name="Примечание 86 3" xfId="4314"/>
    <cellStyle name="Примечание 86 3 2" xfId="4315"/>
    <cellStyle name="Примечание 86 4" xfId="4316"/>
    <cellStyle name="Примечание 86 4 2" xfId="4317"/>
    <cellStyle name="Примечание 86 5" xfId="4318"/>
    <cellStyle name="Примечание 87" xfId="3426"/>
    <cellStyle name="Примечание 87 2" xfId="3427"/>
    <cellStyle name="Примечание 87 2 2" xfId="4319"/>
    <cellStyle name="Примечание 87 3" xfId="4320"/>
    <cellStyle name="Примечание 87 3 2" xfId="4321"/>
    <cellStyle name="Примечание 87 4" xfId="4322"/>
    <cellStyle name="Примечание 87 4 2" xfId="4323"/>
    <cellStyle name="Примечание 87 5" xfId="4324"/>
    <cellStyle name="Примечание 88" xfId="3428"/>
    <cellStyle name="Примечание 88 2" xfId="3429"/>
    <cellStyle name="Примечание 88 2 2" xfId="4325"/>
    <cellStyle name="Примечание 88 3" xfId="4326"/>
    <cellStyle name="Примечание 88 3 2" xfId="4327"/>
    <cellStyle name="Примечание 88 4" xfId="4328"/>
    <cellStyle name="Примечание 88 4 2" xfId="4329"/>
    <cellStyle name="Примечание 88 5" xfId="4330"/>
    <cellStyle name="Примечание 89" xfId="3430"/>
    <cellStyle name="Примечание 89 2" xfId="3431"/>
    <cellStyle name="Примечание 89 2 2" xfId="4331"/>
    <cellStyle name="Примечание 89 3" xfId="4332"/>
    <cellStyle name="Примечание 89 3 2" xfId="4333"/>
    <cellStyle name="Примечание 89 4" xfId="4334"/>
    <cellStyle name="Примечание 89 4 2" xfId="4335"/>
    <cellStyle name="Примечание 89 5" xfId="4336"/>
    <cellStyle name="Примечание 9" xfId="3432"/>
    <cellStyle name="Примечание 9 2" xfId="3433"/>
    <cellStyle name="Примечание 90" xfId="3434"/>
    <cellStyle name="Примечание 90 2" xfId="3435"/>
    <cellStyle name="Примечание 90 2 2" xfId="4337"/>
    <cellStyle name="Примечание 90 3" xfId="4338"/>
    <cellStyle name="Примечание 90 3 2" xfId="4339"/>
    <cellStyle name="Примечание 90 4" xfId="4340"/>
    <cellStyle name="Примечание 90 4 2" xfId="4341"/>
    <cellStyle name="Примечание 90 5" xfId="4342"/>
    <cellStyle name="Примечание 91" xfId="3436"/>
    <cellStyle name="Примечание 91 2" xfId="3437"/>
    <cellStyle name="Примечание 91 2 2" xfId="4343"/>
    <cellStyle name="Примечание 91 3" xfId="4344"/>
    <cellStyle name="Примечание 91 3 2" xfId="4345"/>
    <cellStyle name="Примечание 91 4" xfId="4346"/>
    <cellStyle name="Примечание 91 4 2" xfId="4347"/>
    <cellStyle name="Примечание 91 5" xfId="4348"/>
    <cellStyle name="Примечание 92" xfId="3438"/>
    <cellStyle name="Примечание 92 2" xfId="3439"/>
    <cellStyle name="Примечание 92 2 2" xfId="4349"/>
    <cellStyle name="Примечание 92 3" xfId="4350"/>
    <cellStyle name="Примечание 92 3 2" xfId="4351"/>
    <cellStyle name="Примечание 92 4" xfId="4352"/>
    <cellStyle name="Примечание 92 4 2" xfId="4353"/>
    <cellStyle name="Примечание 92 5" xfId="4354"/>
    <cellStyle name="Примечание 93" xfId="3440"/>
    <cellStyle name="Примечание 93 2" xfId="3441"/>
    <cellStyle name="Примечание 93 2 2" xfId="4355"/>
    <cellStyle name="Примечание 93 3" xfId="4356"/>
    <cellStyle name="Примечание 93 3 2" xfId="4357"/>
    <cellStyle name="Примечание 93 4" xfId="4358"/>
    <cellStyle name="Примечание 93 4 2" xfId="4359"/>
    <cellStyle name="Примечание 93 5" xfId="4360"/>
    <cellStyle name="Примечание 94" xfId="3442"/>
    <cellStyle name="Примечание 94 2" xfId="3443"/>
    <cellStyle name="Примечание 94 2 2" xfId="4361"/>
    <cellStyle name="Примечание 94 3" xfId="4362"/>
    <cellStyle name="Примечание 94 3 2" xfId="4363"/>
    <cellStyle name="Примечание 94 4" xfId="4364"/>
    <cellStyle name="Примечание 94 4 2" xfId="4365"/>
    <cellStyle name="Примечание 94 5" xfId="4366"/>
    <cellStyle name="Примечание 95" xfId="3444"/>
    <cellStyle name="Примечание 95 2" xfId="3445"/>
    <cellStyle name="Примечание 96" xfId="3446"/>
    <cellStyle name="Примечание 96 2" xfId="3447"/>
    <cellStyle name="Примечание 97" xfId="3448"/>
    <cellStyle name="Примечание 97 2" xfId="3449"/>
    <cellStyle name="Примечание 98" xfId="3450"/>
    <cellStyle name="Примечание 98 2" xfId="3451"/>
    <cellStyle name="Примечание 99" xfId="3452"/>
    <cellStyle name="Примечание 99 2" xfId="3453"/>
    <cellStyle name="Связанная ячейка" xfId="3454" builtinId="24" customBuiltin="1"/>
    <cellStyle name="Связанная ячейка 2" xfId="3455"/>
    <cellStyle name="Связанная ячейка 3" xfId="3456"/>
    <cellStyle name="Текст предупреждения" xfId="3457" builtinId="11" customBuiltin="1"/>
    <cellStyle name="Текст предупреждения 2" xfId="3458"/>
    <cellStyle name="Текст предупреждения 3" xfId="3459"/>
    <cellStyle name="Финансовый" xfId="3460" builtinId="3"/>
    <cellStyle name="Финансовый 10" xfId="3461"/>
    <cellStyle name="Финансовый 2" xfId="3462"/>
    <cellStyle name="Финансовый 2 2" xfId="3463"/>
    <cellStyle name="Финансовый 2 2 2" xfId="3464"/>
    <cellStyle name="Финансовый 2 2 2 2" xfId="3465"/>
    <cellStyle name="Финансовый 2 2 2 3" xfId="4367"/>
    <cellStyle name="Финансовый 2 2 2 4" xfId="4368"/>
    <cellStyle name="Финансовый 2 2 3" xfId="4369"/>
    <cellStyle name="Финансовый 2 2 4" xfId="4370"/>
    <cellStyle name="Финансовый 2 3" xfId="4371"/>
    <cellStyle name="Финансовый 3" xfId="3466"/>
    <cellStyle name="Финансовый 3 2" xfId="3467"/>
    <cellStyle name="Финансовый 3 3" xfId="4372"/>
    <cellStyle name="Финансовый 3 4" xfId="4373"/>
    <cellStyle name="Финансовый 4" xfId="3468"/>
    <cellStyle name="Финансовый 4 2" xfId="4374"/>
    <cellStyle name="Финансовый 5" xfId="3469"/>
    <cellStyle name="Финансовый 6" xfId="3470"/>
    <cellStyle name="Финансовый 7" xfId="3471"/>
    <cellStyle name="Финансовый 8" xfId="3472"/>
    <cellStyle name="Финансовый 9" xfId="3473"/>
    <cellStyle name="Хороший" xfId="3474" builtinId="26" customBuiltin="1"/>
    <cellStyle name="Хороший 2" xfId="3475"/>
    <cellStyle name="Хороший 3" xfId="347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21.xml"/><Relationship Id="rId138" Type="http://schemas.openxmlformats.org/officeDocument/2006/relationships/externalLink" Target="externalLinks/externalLink26.xml"/><Relationship Id="rId154" Type="http://schemas.openxmlformats.org/officeDocument/2006/relationships/externalLink" Target="externalLinks/externalLink42.xml"/><Relationship Id="rId159" Type="http://schemas.openxmlformats.org/officeDocument/2006/relationships/externalLink" Target="externalLinks/externalLink47.xml"/><Relationship Id="rId170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1.xml"/><Relationship Id="rId128" Type="http://schemas.openxmlformats.org/officeDocument/2006/relationships/externalLink" Target="externalLinks/externalLink16.xml"/><Relationship Id="rId144" Type="http://schemas.openxmlformats.org/officeDocument/2006/relationships/externalLink" Target="externalLinks/externalLink32.xml"/><Relationship Id="rId149" Type="http://schemas.openxmlformats.org/officeDocument/2006/relationships/externalLink" Target="externalLinks/externalLink37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48.xml"/><Relationship Id="rId165" Type="http://schemas.openxmlformats.org/officeDocument/2006/relationships/externalLink" Target="externalLinks/externalLink5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1.xml"/><Relationship Id="rId118" Type="http://schemas.openxmlformats.org/officeDocument/2006/relationships/externalLink" Target="externalLinks/externalLink6.xml"/><Relationship Id="rId134" Type="http://schemas.openxmlformats.org/officeDocument/2006/relationships/externalLink" Target="externalLinks/externalLink22.xml"/><Relationship Id="rId139" Type="http://schemas.openxmlformats.org/officeDocument/2006/relationships/externalLink" Target="externalLinks/externalLink27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38.xml"/><Relationship Id="rId155" Type="http://schemas.openxmlformats.org/officeDocument/2006/relationships/externalLink" Target="externalLinks/externalLink4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externalLink" Target="externalLinks/externalLink12.xml"/><Relationship Id="rId129" Type="http://schemas.openxmlformats.org/officeDocument/2006/relationships/externalLink" Target="externalLinks/externalLink1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28.xml"/><Relationship Id="rId145" Type="http://schemas.openxmlformats.org/officeDocument/2006/relationships/externalLink" Target="externalLinks/externalLink33.xml"/><Relationship Id="rId161" Type="http://schemas.openxmlformats.org/officeDocument/2006/relationships/externalLink" Target="externalLinks/externalLink49.xml"/><Relationship Id="rId166" Type="http://schemas.openxmlformats.org/officeDocument/2006/relationships/externalLink" Target="externalLinks/externalLink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externalLink" Target="externalLinks/externalLink7.xml"/><Relationship Id="rId127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0.xml"/><Relationship Id="rId130" Type="http://schemas.openxmlformats.org/officeDocument/2006/relationships/externalLink" Target="externalLinks/externalLink18.xml"/><Relationship Id="rId135" Type="http://schemas.openxmlformats.org/officeDocument/2006/relationships/externalLink" Target="externalLinks/externalLink23.xml"/><Relationship Id="rId143" Type="http://schemas.openxmlformats.org/officeDocument/2006/relationships/externalLink" Target="externalLinks/externalLink31.xml"/><Relationship Id="rId148" Type="http://schemas.openxmlformats.org/officeDocument/2006/relationships/externalLink" Target="externalLinks/externalLink36.xml"/><Relationship Id="rId151" Type="http://schemas.openxmlformats.org/officeDocument/2006/relationships/externalLink" Target="externalLinks/externalLink39.xml"/><Relationship Id="rId156" Type="http://schemas.openxmlformats.org/officeDocument/2006/relationships/externalLink" Target="externalLinks/externalLink44.xml"/><Relationship Id="rId164" Type="http://schemas.openxmlformats.org/officeDocument/2006/relationships/externalLink" Target="externalLinks/externalLink52.xml"/><Relationship Id="rId16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8.xml"/><Relationship Id="rId125" Type="http://schemas.openxmlformats.org/officeDocument/2006/relationships/externalLink" Target="externalLinks/externalLink13.xml"/><Relationship Id="rId141" Type="http://schemas.openxmlformats.org/officeDocument/2006/relationships/externalLink" Target="externalLinks/externalLink29.xml"/><Relationship Id="rId146" Type="http://schemas.openxmlformats.org/officeDocument/2006/relationships/externalLink" Target="externalLinks/externalLink34.xml"/><Relationship Id="rId16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externalLink" Target="externalLinks/externalLink5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3.xml"/><Relationship Id="rId131" Type="http://schemas.openxmlformats.org/officeDocument/2006/relationships/externalLink" Target="externalLinks/externalLink19.xml"/><Relationship Id="rId136" Type="http://schemas.openxmlformats.org/officeDocument/2006/relationships/externalLink" Target="externalLinks/externalLink24.xml"/><Relationship Id="rId157" Type="http://schemas.openxmlformats.org/officeDocument/2006/relationships/externalLink" Target="externalLinks/externalLink4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4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14.xml"/><Relationship Id="rId147" Type="http://schemas.openxmlformats.org/officeDocument/2006/relationships/externalLink" Target="externalLinks/externalLink35.xml"/><Relationship Id="rId16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9.xml"/><Relationship Id="rId142" Type="http://schemas.openxmlformats.org/officeDocument/2006/relationships/externalLink" Target="externalLinks/externalLink30.xml"/><Relationship Id="rId163" Type="http://schemas.openxmlformats.org/officeDocument/2006/relationships/externalLink" Target="externalLinks/externalLink5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.xml"/><Relationship Id="rId137" Type="http://schemas.openxmlformats.org/officeDocument/2006/relationships/externalLink" Target="externalLinks/externalLink25.xml"/><Relationship Id="rId158" Type="http://schemas.openxmlformats.org/officeDocument/2006/relationships/externalLink" Target="externalLinks/externalLink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20.xml"/><Relationship Id="rId153" Type="http://schemas.openxmlformats.org/officeDocument/2006/relationships/externalLink" Target="externalLinks/externalLink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2_&#1059;&#1051;_&#1053;&#1040;&#1041;_&#1040;&#1053;&#1061;&#1054;&#1056;_&#1042;&#1042;_&#1052;_6_27_&#1054;&#1058;_&#1058;&#1050;_9_&#1044;&#1054;_&#1053;&#1040;&#1057;&#1054;&#1057;&#1053;&#1054;&#1049;_&#1044;_108_&#1052;&#1052;_L_17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2_&#1052;_&#1042;_&#1062;_12_&#1042;&#1042;_&#1056;_14_9_&#1054;&#1058;_&#1058;&#1042;_6_&#1044;&#1054;_&#1058;&#1042;_16_&#1044;_219_&#1052;&#1052;_L_310_&#1055;_&#1052;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3_&#1052;_&#1042;_&#1062;_12_&#1042;&#1042;_&#1056;_14_9_&#1054;&#1058;_&#1058;&#1042;_16_&#1044;&#1054;_&#1058;&#1050;_14_&#1044;_159_&#1052;&#1052;_L_70_&#1055;_&#1052;_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4_&#1052;_&#1042;_&#1062;_12_&#1042;&#1042;_&#1056;_14_9_&#1054;&#1058;_&#1056;_14_11_&#1054;&#1058;_&#1058;&#1050;_2_&#1044;&#1054;_&#1058;&#1050;_1_&#1044;_219_&#1052;&#1052;_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5_&#1052;_&#1042;_&#1062;_12_&#1042;&#1042;_&#1056;_14_11_&#1054;&#1058;_&#1046;_&#1044;_9_&#1044;&#1054;_&#1046;_&#1044;_10_&#1044;_108_&#1052;&#1052;_L_100_&#1055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5_&#1059;&#1051;_&#1053;&#1040;&#1041;_&#1040;&#1053;&#1061;&#1054;&#1056;_&#1042;&#1042;_&#1052;_6_27_&#1054;&#1058;_&#1053;&#1040;&#1057;&#1054;&#1057;&#1053;&#1054;&#1049;_&#1044;&#1054;_&#1046;_&#1044;_2_&#1044;_133_&#1052;&#1052;_L_11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_&#1052;_&#1042;_&#1057;&#1055;&#1059;&#1058;&#1053;&#1048;&#1050;_3_&#1054;&#1058;_&#1046;_&#1044;_24_&#1044;&#1054;_&#1046;_&#1044;_27_&#1044;_76_&#1052;&#1052;_L_100_&#1055;_&#1052;_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_&#1052;_&#1042;_&#1057;&#1055;&#1059;&#1058;&#1053;&#1048;&#1050;_3_&#1054;&#1058;_&#1058;&#1042;_2_3_2_&#1044;&#1054;_&#1046;_&#1044;_76_&#1044;_76_&#1052;&#1052;_L_180_&#1055;_&#1052;_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3_&#1052;_&#1042;_&#1057;&#1055;&#1059;&#1058;&#1053;&#1048;&#1050;_3_&#1054;&#1058;_&#1046;_&#1044;_66_&#1044;&#1054;_&#1046;_&#1044;_58_&#1044;_76_&#1052;&#1052;_L_150_&#1055;_&#1052;_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4_&#1052;_&#1042;_&#1057;&#1055;&#1059;&#1058;&#1053;&#1048;&#1050;_3_&#1054;&#1058;_&#1058;&#1042;_2_3_3_&#1044;&#1054;_&#1046;_&#1044;_45_&#1044;_76_&#1052;&#1052;_L_160_&#1055;_&#1052;_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5_&#1052;_&#1042;_&#1057;&#1055;&#1059;&#1058;&#1053;&#1048;&#1050;_2_&#1054;&#1058;_&#1058;&#1042;_2_2_9_&#1044;&#1054;_&#1046;_&#1044;_34_&#1044;_76_&#1052;&#1052;_L_320_&#1055;_&#1052;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3_&#1059;&#1051;_&#1053;&#1040;&#1041;_&#1040;&#1053;&#1061;&#1054;&#1056;_&#1042;&#1042;_&#1052;_6_27_&#1054;&#1058;_&#1053;&#1040;&#1057;&#1054;&#1057;&#1053;&#1054;&#1049;_&#1044;&#1054;_&#1046;_&#1044;_6_&#1044;_108_&#1052;&#1052;_L_2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6_&#1052;_&#1042;_&#1057;&#1055;&#1059;&#1058;&#1053;&#1048;&#1050;_6_&#1054;&#1058;_&#1058;&#1050;_4_6_6_&#1044;&#1054;_&#1046;_&#1044;_18_&#1044;_76_&#1052;&#1052;_L_180_&#1055;_&#1052;_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7_&#1052;_&#1042;_&#1057;&#1055;&#1059;&#1058;&#1053;&#1048;&#1050;_2_&#1054;&#1058;_&#1058;&#1042;_2_2_7_&#1044;&#1054;_&#1055;&#1056;&#1054;&#1050;&#1059;&#1056;&#1040;&#1058;&#1059;&#1056;&#1067;_&#1044;_89_&#1052;&#1052;_L_200_&#105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8_&#1052;_&#1042;_&#1057;&#1055;&#1059;&#1058;&#1053;&#1048;&#1050;_3_&#1054;&#1058;_&#1046;_&#1044;_47_&#1044;&#1054;_&#1046;_&#1044;_50_&#1044;_89_&#1052;&#1052;_L_240_&#1055;_&#1052;_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9_&#1052;_&#1042;_&#1057;&#1055;&#1059;&#1058;&#1053;&#1048;&#1050;_3_&#1054;&#1058;_&#1058;&#1042;_2_3_3_&#1044;&#1054;_&#1046;_&#1044;_33_&#1044;_89_&#1052;&#1052;_L_350_&#1055;_&#1052;_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0_&#1052;_&#1042;_&#1057;&#1055;&#1059;&#1058;&#1053;&#1048;&#1050;_4_&#1054;&#1058;_&#1046;_&#1044;_7_&#1044;&#1054;_&#1046;_&#1044;_10_&#1044;_89_&#1052;&#1052;_L_150_&#1055;_&#1052;_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1_&#1052;_&#1042;_&#1057;&#1055;&#1059;&#1058;&#1053;&#1048;&#1050;_4_&#1054;&#1058;_&#1046;_&#1044;_17_&#1044;&#1054;_&#1046;_&#1044;_20_&#1044;_89_&#1052;&#1052;_L_130_&#1055;_&#1052;_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2_&#1052;_&#1042;_&#1057;&#1055;&#1059;&#1058;&#1053;&#1048;&#1050;_4_&#1054;&#1058;_&#1046;_&#1044;_21_&#1044;&#1054;_&#1046;_&#1044;_24_&#1044;_89_&#1052;&#1052;_L_120_&#1055;_&#1052;_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3_&#1052;_&#1042;_&#1057;&#1055;&#1059;&#1058;&#1053;&#1048;&#1050;_&#1062;2_&#1054;&#1058;_&#1058;&#1042;_&#1056;1_6_&#1044;&#1054;_&#1058;&#1042;_7_&#1064;&#1050;&#1054;&#1051;&#1040;_&#8470;7_&#1044;_89_&#1052;&#1052;_L_1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4_&#1052;_&#1042;_&#1057;&#1055;&#1059;&#1058;&#1053;&#1048;&#1050;_6_&#1054;&#1058;_&#1058;&#1050;_4_6_5_&#1044;&#1054;_&#1046;_&#1044;_24_&#1044;_89_&#1052;&#1052;_L_160_&#1055;_&#1052;_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5_&#1052;_&#1042;_&#1057;&#1055;&#1059;&#1058;&#1053;&#1048;&#1050;_6_&#1054;&#1058;_&#1046;_&#1044;_30_&#1044;&#1054;_&#1046;_&#1044;_28_&#1044;_89_&#1052;&#1052;_L_150_&#1055;_&#1052;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4_&#1059;&#1051;_&#1053;&#1040;&#1041;_&#1040;&#1053;&#1061;&#1054;&#1056;_&#1042;&#1042;_&#1052;_6_27_&#1054;&#1058;_&#1053;&#1040;&#1057;&#1054;&#1057;&#1053;&#1054;&#1049;_&#1044;&#1054;_&#1046;_&#1044;_5_&#1044;_108_&#1052;&#1052;_L_8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6_&#1052;_&#1042;_&#1057;&#1055;&#1059;&#1058;&#1053;&#1048;&#1050;_&#1062;2_&#1054;&#1058;_&#1058;&#1042;_&#1056;1_6_&#1044;&#1054;_&#1044;_&#1057;_45_&#1044;_89_&#1052;&#1052;_L_320_&#1055;_&#1052;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7_&#1052;_&#1042;_&#1057;&#1055;&#1059;&#1058;&#1053;&#1048;&#1050;_6_&#1054;&#1058;_&#1058;&#1042;_4_6_7_&#1044;&#1054;_&#1046;_&#1044;_35_&#1044;_108_&#1052;&#1052;_L_120_&#1055;_&#1052;_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8_&#1052;_&#1042;_&#1057;&#1055;&#1059;&#1058;&#1053;&#1048;&#1050;_9_&#1054;&#1058;_&#1046;_&#1044;_20_&#1044;&#1054;_&#1046;_&#1044;_19_&#1044;_108_&#1052;&#1052;_L_95_&#1055;_&#1052;_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19_&#1052;_&#1042;_&#1057;&#1055;&#1059;&#1058;&#1053;&#1048;&#1050;_9_&#1054;&#1058;_&#1058;&#1042;_4_9_7_&#1044;&#1054;_&#1046;_&#1044;_1_&#1044;_108_&#1052;&#1052;_L_240_&#1055;_&#1052;_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0_&#1054;&#1058;_&#1051;&#1050;_&#8470;1_&#1052;_&#1042;_&#1057;&#1055;&#1059;&#1058;&#1053;&#1048;&#1050;_5_&#1054;&#1058;_&#1058;&#1042;_5_2_&#1042;_&#1057;&#1058;&#1054;&#1056;&#1054;&#1053;&#1059;_&#1046;_&#1044;_4_&#1044;_76_&#1052;&#10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1_&#1052;_&#1042;_&#1057;&#1055;&#1059;&#1058;&#1053;&#1048;&#1050;_&#1062;2_&#1054;&#1058;_&#1058;&#1042;_7_&#1044;&#1054;_&#1044;_&#1057;_508_&#1046;_&#1044;_10_&#1044;_76_&#1052;&#1052;_L_4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2_&#1054;&#1058;_&#1051;&#1050;_&#8470;3_&#1052;_&#1042;_&#1057;&#1055;&#1059;&#1058;&#1053;&#1048;&#1050;_8_&#1054;&#1058;_&#1058;&#1042;_8_8_&#1042;_&#1057;&#1058;&#1054;&#1056;&#1054;&#1053;&#1059;_&#1046;_&#1044;_20,21,2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3_&#1054;&#1058;_&#1051;&#1050;_&#8470;3_&#1052;_&#1042;_&#1057;&#1055;&#1059;&#1058;&#1053;&#1048;&#1050;_8_&#1054;&#1058;_&#1058;&#1042;_8_9_&#1044;&#1054;_&#1046;_&#1044;_61_&#1044;_57_&#1052;&#1052;_L_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4_&#1052;_&#1042;_&#1057;&#1055;&#1059;&#1058;&#1053;&#1048;&#1050;_2_&#1054;&#1058;_&#1046;_&#1044;_65_&#1044;&#1054;_&#1058;&#1042;_2_4_7_&#1044;_159_&#1052;&#1052;_L_60_&#1055;_&#1052;_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5_&#1052;_&#1042;_&#1057;&#1055;&#1059;&#1058;&#1053;&#1048;&#1050;_6_&#1054;&#1058;_&#1046;_&#1044;_30_&#1044;&#1054;_&#1046;_&#1044;_32_&#1044;_133_&#1052;&#1052;_L_100_&#1055;_&#1052;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6_&#1052;_&#1042;_&#1062;_10_11_&#1042;&#1042;_&#1052;_6_37&#1040;_&#1054;&#1058;_&#1058;&#1042;_21_&#1044;&#1054;_&#1046;_&#1044;_14_&#1044;_108_&#1052;&#1052;_L_1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6_&#1052;_&#1042;_&#1057;&#1055;&#1059;&#1058;&#1053;&#1048;&#1050;_5_&#1054;&#1058;_&#1051;&#1050;_&#8470;1_&#1044;&#1054;_&#1058;&#1042;_5_2_&#1044;_108_&#1052;&#1052;_L_40_&#1055;_&#1052;_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7_&#1052;_&#1042;_&#1057;&#1055;&#1059;&#1058;&#1053;&#1048;&#1050;_4_&#1054;&#1058;_&#1046;_&#1044;_27_&#1044;&#1054;_&#1046;_&#1044;_29_&#1044;_108_&#1052;&#1052;_L_62_&#1055;_&#1052;_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8_&#1052;_&#1042;_&#1057;&#1055;&#1059;&#1058;&#1053;&#1048;&#1050;_3_&#1054;&#1058;_&#1046;_&#1044;_46_&#1044;&#1054;_&#1046;_&#1044;_21_&#1044;_108_&#1052;&#1052;_L_220_&#1055;_&#1052;_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0_29_&#1052;_&#1042;_&#1057;&#1055;&#1059;&#1058;&#1053;&#1048;&#1050;_1_&#1054;&#1058;_&#1058;&#1042;_1_1_1_&#1044;&#1054;_&#1046;_&#1044;_64_&#1044;_76_&#1052;&#1052;_L_90_&#1055;_&#1052;_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1_&#1050;&#1042;&#1040;&#1056;&#1058;&#1040;&#1051;_12_&#1042;&#1042;_4_37_&#1058;&#1050;_5_6_&#1044;_133_&#1052;&#1052;_L_50_&#1055;_&#1052;_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2_&#1050;&#1042;&#1040;&#1056;&#1058;&#1040;&#1051;_12_&#1042;&#1042;_4_37_&#1058;&#1050;_6_7_&#1044;_133_&#1052;&#1052;_L_80_&#1055;_&#1052;_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3_&#1050;&#1042;&#1040;&#1056;&#1058;&#1040;&#1051;_12_&#1042;&#1042;_4_37_&#1058;&#1050;_7_8_&#1044;_133_&#1052;&#1052;_L_80_&#1055;_&#1052;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4_&#1050;&#1042;&#1040;&#1056;&#1058;&#1040;&#1051;_12_&#1042;&#1042;_4_37_&#1058;&#1050;_8_9_&#1044;_108_&#1052;&#1052;_L_120_&#1055;_&#1052;_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5_&#1050;&#1042;&#1040;&#1056;&#1058;&#1040;&#1051;_15_&#1042;&#1042;_8_30_&#1058;&#1050;&#1042;_19_35_&#1044;_133_&#1052;&#1052;_L_200_&#1055;_&#1052;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6_&#1050;&#1042;&#1040;&#1056;&#1058;&#1040;&#1051;_15_&#1042;&#1042;_4_35_&#1058;&#1050;&#1042;_17_18_&#1044;_133_&#1052;&#1052;_L_220_&#1055;_&#1052;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7_&#1052;_&#1042;_&#1062;_10_11_&#1042;&#1042;_&#1052;_6_37&#1040;_&#1054;&#1058;_&#1058;&#1042;_21_&#1044;&#1054;_&#1058;&#1050;_8_&#1044;_108_&#1052;&#1052;_L_180_&#1055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7_&#1050;&#1042;&#1040;&#1056;&#1058;&#1040;&#1051;_15_&#1042;&#1042;_4_37_&#1058;&#1050;_2_3_&#1044;_159_&#1052;&#1052;_L_280_&#1055;_&#1052;_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8_&#1050;&#1042;&#1040;&#1056;&#1058;&#1040;&#1051;_15_&#1042;&#1042;_4_37_&#1058;&#1050;_3_3&#1040;_&#1044;_159_&#1052;&#1052;_L_110_&#1055;_&#1052;_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10_&#1062;_5_&#1042;&#1042;_7_42_&#1058;&#1050;&#1042;_4_4&#1040;_&#1044;_159_&#1052;&#1052;_L_100_&#1055;_&#1052;_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3_11_&#1050;&#1042;&#1040;&#1056;&#1058;&#1040;&#1051;_4_&#1042;&#1042;_4_19_&#1058;&#1050;&#1042;_17_18_&#1044;_159_&#1052;&#1052;_L_140_&#1055;_&#1052;_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16-13-9%20&#1062;-5%20&#1042;&#1042;%207-45%20&#1058;&#1050;&#1042;-3-33%20(&#1044;-159%20&#1052;&#1052;%20L-90%20&#1055;.&#1052;.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8_&#1052;_&#1042;_&#1062;_13_&#1042;&#1042;_&#1052;_6_41_1_&#1054;&#1058;_&#1055;&#1059;_&#1044;&#1054;_&#1058;&#1042;_6_&#1044;_133_&#1052;&#1052;_L_400_&#1055;_&#1052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9_&#1052;_&#1042;_&#1062;_13_&#1042;&#1042;_&#1052;_6_41_&#1054;&#1058;_&#1058;&#1050;_3_&#1044;&#1054;_&#1046;_&#1044;_5_&#1044;_159_&#1052;&#1052;_L_200_&#1055;_&#1052;_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0_&#1052;_&#1042;_&#1062;_12_&#1042;&#1042;_&#1056;_14_6_&#1054;&#1058;_&#1056;_14_6_&#1044;&#1054;_&#1058;&#1042;_3&#1040;_&#1044;_159_&#1052;&#1052;_L_510_&#1055;_&#105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6_9_11_&#1052;_&#1042;_&#1062;_12_&#1042;&#1042;_&#1056;_14_6_&#1054;&#1058;_&#1058;&#1042;_4_&#1044;&#1054;_&#1058;&#1042;_5_&#1044;_108_&#1052;&#1052;_L_280_&#1055;_&#1052;_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АДРЕСУ:УЛ. НАБ. АНХОР ВВ М-6-27 ОТ ТК-9 ДО НАСОСНОЙ (Д-108 ММ L-170 П.М.)</v>
          </cell>
        </row>
        <row r="20">
          <cell r="F20">
            <v>0.377</v>
          </cell>
        </row>
        <row r="22">
          <cell r="F22">
            <v>0.22048000000000001</v>
          </cell>
        </row>
        <row r="25">
          <cell r="F25">
            <v>1.7442</v>
          </cell>
        </row>
        <row r="26">
          <cell r="F26">
            <v>7.0720000000000001</v>
          </cell>
        </row>
        <row r="29">
          <cell r="F29">
            <v>0.42149599999999998</v>
          </cell>
        </row>
        <row r="30">
          <cell r="F30">
            <v>103.13200000000001</v>
          </cell>
        </row>
        <row r="31">
          <cell r="F31">
            <v>1.1299680000000001E-2</v>
          </cell>
        </row>
        <row r="32">
          <cell r="F32">
            <v>1.1299680000000001E-3</v>
          </cell>
        </row>
        <row r="33">
          <cell r="F33">
            <v>2.6904000000000001E-2</v>
          </cell>
        </row>
        <row r="34">
          <cell r="F34">
            <v>4.2418640000000001E-2</v>
          </cell>
        </row>
        <row r="39">
          <cell r="F39">
            <v>56.122824000000001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Ц-12 ВВ Р-14-9 ОТ ТВ-6 ДО ТВ-16 (Д-219 ММ L-310 П.М.)</v>
          </cell>
        </row>
        <row r="20">
          <cell r="F20">
            <v>1.7689999999999997</v>
          </cell>
        </row>
        <row r="22">
          <cell r="F22">
            <v>1.0345599999999999</v>
          </cell>
        </row>
        <row r="25">
          <cell r="F25">
            <v>306.59000000000003</v>
          </cell>
        </row>
        <row r="26">
          <cell r="F26">
            <v>32.271000000000001</v>
          </cell>
        </row>
        <row r="29">
          <cell r="F29">
            <v>1.3679350000000001</v>
          </cell>
        </row>
        <row r="30">
          <cell r="F30">
            <v>334.70750000000004</v>
          </cell>
        </row>
        <row r="31">
          <cell r="F31">
            <v>3.6672300000000005E-2</v>
          </cell>
        </row>
        <row r="32">
          <cell r="F32">
            <v>3.6672300000000005E-3</v>
          </cell>
        </row>
        <row r="33">
          <cell r="F33">
            <v>8.7315000000000004E-2</v>
          </cell>
        </row>
        <row r="34">
          <cell r="F34">
            <v>0.13766665000000003</v>
          </cell>
        </row>
        <row r="39">
          <cell r="F39">
            <v>195.30565999999999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Ц-12 ВВ Р-14-9 ОТ ТВ-16 ДО ТК-14 (Д-159 ММ L-70 П.М.)</v>
          </cell>
        </row>
        <row r="20">
          <cell r="F20">
            <v>0.30449999999999999</v>
          </cell>
        </row>
        <row r="22">
          <cell r="F22">
            <v>0.17808000000000002</v>
          </cell>
        </row>
        <row r="25">
          <cell r="F25">
            <v>0.99539999999999995</v>
          </cell>
        </row>
        <row r="26">
          <cell r="F26">
            <v>5.5985999999999994</v>
          </cell>
        </row>
        <row r="29">
          <cell r="F29">
            <v>0.24689099999999997</v>
          </cell>
        </row>
        <row r="30">
          <cell r="F30">
            <v>60.409500000000001</v>
          </cell>
        </row>
        <row r="31">
          <cell r="F31">
            <v>6.6187800000000003E-3</v>
          </cell>
        </row>
        <row r="32">
          <cell r="F32">
            <v>6.6187799999999997E-4</v>
          </cell>
        </row>
        <row r="33">
          <cell r="F33">
            <v>1.5758999999999999E-2</v>
          </cell>
        </row>
        <row r="34">
          <cell r="F34">
            <v>2.4846690000000001E-2</v>
          </cell>
        </row>
        <row r="39">
          <cell r="F39">
            <v>33.587229000000001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Ц-12 ВВ Р-14-9 ОТ Р-14-11 ОТ ТК-2 ДО ТК-1 (Д-219 ММ L-100 П.М.)</v>
          </cell>
        </row>
        <row r="20">
          <cell r="F20">
            <v>0.5655</v>
          </cell>
        </row>
        <row r="22">
          <cell r="F22">
            <v>0.33072000000000001</v>
          </cell>
        </row>
        <row r="25">
          <cell r="F25">
            <v>98.9</v>
          </cell>
        </row>
        <row r="26">
          <cell r="F26">
            <v>10.41</v>
          </cell>
        </row>
        <row r="29">
          <cell r="F29">
            <v>0.44128299999999998</v>
          </cell>
        </row>
        <row r="30">
          <cell r="F30">
            <v>107.9735</v>
          </cell>
        </row>
        <row r="31">
          <cell r="F31">
            <v>1.1830139999999999E-2</v>
          </cell>
        </row>
        <row r="32">
          <cell r="F32">
            <v>1.183014E-3</v>
          </cell>
        </row>
        <row r="33">
          <cell r="F33">
            <v>2.8166999999999998E-2</v>
          </cell>
        </row>
        <row r="34">
          <cell r="F34">
            <v>4.440997E-2</v>
          </cell>
        </row>
        <row r="39">
          <cell r="F39">
            <v>62.991946999999996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АДРЕСУ:М-В Ц-12 ВВ Р-14-11 ОТ Ж/Д-9 ДО Ж/Д-10 (Д-108 ММ L-100 П.М.)</v>
          </cell>
        </row>
        <row r="20">
          <cell r="F20">
            <v>0.23199999999999998</v>
          </cell>
        </row>
        <row r="22">
          <cell r="F22">
            <v>0.13568</v>
          </cell>
        </row>
        <row r="25">
          <cell r="F25">
            <v>1.026</v>
          </cell>
        </row>
        <row r="26">
          <cell r="F26">
            <v>4.16</v>
          </cell>
        </row>
        <row r="29">
          <cell r="F29">
            <v>0.24793439999999997</v>
          </cell>
        </row>
        <row r="30">
          <cell r="F30">
            <v>60.6648</v>
          </cell>
        </row>
        <row r="31">
          <cell r="F31">
            <v>6.6467519999999997E-3</v>
          </cell>
        </row>
        <row r="32">
          <cell r="F32">
            <v>6.6467520000000006E-4</v>
          </cell>
        </row>
        <row r="33">
          <cell r="F33">
            <v>1.5825599999999999E-2</v>
          </cell>
        </row>
        <row r="34">
          <cell r="F34">
            <v>2.4951695999999999E-2</v>
          </cell>
        </row>
        <row r="39">
          <cell r="F39">
            <v>33.033545599999997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СЕТЕЙ:УЛ. НАБ.АНХОР ВВ М-6-27 ОТ НАСОСНОЙ ДО Ж/Д 2 (Д-133 ММ L-110 П.М., Д-108 ММ L- 150 П.М.)</v>
          </cell>
        </row>
        <row r="53">
          <cell r="F53">
            <v>95.156300000000002</v>
          </cell>
        </row>
      </sheetData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Ж/Д 24 ДО Ж/Д 27 (Д-76 ММ L-100 П.М.)</v>
          </cell>
        </row>
        <row r="20">
          <cell r="F20">
            <v>0.17399999999999999</v>
          </cell>
        </row>
        <row r="22">
          <cell r="F22">
            <v>0.1152</v>
          </cell>
        </row>
        <row r="25">
          <cell r="F25">
            <v>0.84699999999999998</v>
          </cell>
        </row>
        <row r="26">
          <cell r="F26">
            <v>3.1950000000000003</v>
          </cell>
        </row>
        <row r="29">
          <cell r="F29">
            <v>0.20070879999999999</v>
          </cell>
        </row>
        <row r="30">
          <cell r="F30">
            <v>49.1096</v>
          </cell>
        </row>
        <row r="31">
          <cell r="F31">
            <v>5.380704E-3</v>
          </cell>
        </row>
        <row r="32">
          <cell r="F32">
            <v>5.3807040000000011E-4</v>
          </cell>
        </row>
        <row r="33">
          <cell r="F33">
            <v>1.28112E-2</v>
          </cell>
        </row>
        <row r="34">
          <cell r="F34">
            <v>2.0198992000000002E-2</v>
          </cell>
        </row>
        <row r="39">
          <cell r="F39">
            <v>25.0522712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ТВ-2-3-2 ДО Ж/Д 76 (Д-76 ММ L-180 П.М.)</v>
          </cell>
        </row>
        <row r="20">
          <cell r="F20">
            <v>0.31319999999999998</v>
          </cell>
        </row>
        <row r="22">
          <cell r="F22">
            <v>0.20736000000000002</v>
          </cell>
        </row>
        <row r="25">
          <cell r="F25">
            <v>1.5246</v>
          </cell>
        </row>
        <row r="26">
          <cell r="F26">
            <v>5.7510000000000003</v>
          </cell>
        </row>
        <row r="29">
          <cell r="F29">
            <v>0.36127490000000001</v>
          </cell>
        </row>
        <row r="30">
          <cell r="F30">
            <v>88.397050000000007</v>
          </cell>
        </row>
        <row r="31">
          <cell r="F31">
            <v>9.6852420000000002E-3</v>
          </cell>
        </row>
        <row r="32">
          <cell r="F32">
            <v>9.6852420000000019E-4</v>
          </cell>
        </row>
        <row r="33">
          <cell r="F33">
            <v>2.30601E-2</v>
          </cell>
        </row>
        <row r="34">
          <cell r="F34">
            <v>3.6358091000000002E-2</v>
          </cell>
        </row>
        <row r="39">
          <cell r="F39">
            <v>45.093997600000002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Ж/Д 66 ДО Ж/Д 58 (Д-76 ММ L-150 П.М.)</v>
          </cell>
        </row>
        <row r="20">
          <cell r="F20">
            <v>0.26071</v>
          </cell>
        </row>
        <row r="22">
          <cell r="F22">
            <v>0.17260800000000001</v>
          </cell>
        </row>
        <row r="25">
          <cell r="F25">
            <v>1.2705</v>
          </cell>
        </row>
        <row r="26">
          <cell r="F26">
            <v>4.7925000000000004</v>
          </cell>
        </row>
        <row r="29">
          <cell r="F29">
            <v>0.30106319999999998</v>
          </cell>
        </row>
        <row r="30">
          <cell r="F30">
            <v>73.664400000000001</v>
          </cell>
        </row>
        <row r="31">
          <cell r="F31">
            <v>8.0710560000000001E-3</v>
          </cell>
        </row>
        <row r="32">
          <cell r="F32">
            <v>8.0710560000000001E-4</v>
          </cell>
        </row>
        <row r="33">
          <cell r="F33">
            <v>1.9216799999999999E-2</v>
          </cell>
        </row>
        <row r="34">
          <cell r="F34">
            <v>3.0298488000000002E-2</v>
          </cell>
        </row>
        <row r="39">
          <cell r="F39">
            <v>37.577829100000002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ТВ-2-3-3 ДО Ж/Д 45 (Д-76 ММ L-160 П.М.)</v>
          </cell>
        </row>
        <row r="20">
          <cell r="F20">
            <v>0.27810999999999997</v>
          </cell>
        </row>
        <row r="22">
          <cell r="F22">
            <v>0.18412799999999999</v>
          </cell>
        </row>
        <row r="25">
          <cell r="F25">
            <v>1.3552</v>
          </cell>
        </row>
        <row r="26">
          <cell r="F26">
            <v>5.1120000000000001</v>
          </cell>
        </row>
        <row r="29">
          <cell r="F29">
            <v>0.32113219999999998</v>
          </cell>
        </row>
        <row r="30">
          <cell r="F30">
            <v>78.5749</v>
          </cell>
        </row>
        <row r="31">
          <cell r="F31">
            <v>8.6090760000000002E-3</v>
          </cell>
        </row>
        <row r="32">
          <cell r="F32">
            <v>8.6090760000000004E-4</v>
          </cell>
        </row>
        <row r="33">
          <cell r="F33">
            <v>2.04978E-2</v>
          </cell>
        </row>
        <row r="34">
          <cell r="F34">
            <v>3.2318197999999999E-2</v>
          </cell>
        </row>
        <row r="39">
          <cell r="F39">
            <v>40.082875100000003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СПУТНИК-2 ОТ ТВ-2-2-9 ДО Ж/Д 34 (Д-76 ММ L-320 П.М.)</v>
          </cell>
        </row>
        <row r="20">
          <cell r="F20">
            <v>0.55592999999999992</v>
          </cell>
        </row>
        <row r="22">
          <cell r="F22">
            <v>0.368064</v>
          </cell>
        </row>
        <row r="25">
          <cell r="F25">
            <v>2.7103999999999999</v>
          </cell>
        </row>
        <row r="26">
          <cell r="F26">
            <v>10.224</v>
          </cell>
        </row>
        <row r="29">
          <cell r="F29">
            <v>0.64226909999999993</v>
          </cell>
        </row>
        <row r="30">
          <cell r="F30">
            <v>157.15094999999999</v>
          </cell>
        </row>
        <row r="31">
          <cell r="F31">
            <v>1.7218278E-2</v>
          </cell>
        </row>
        <row r="32">
          <cell r="F32">
            <v>1.7218278E-3</v>
          </cell>
        </row>
        <row r="33">
          <cell r="F33">
            <v>4.0995900000000002E-2</v>
          </cell>
        </row>
        <row r="34">
          <cell r="F34">
            <v>6.4636869E-2</v>
          </cell>
        </row>
        <row r="39">
          <cell r="F39">
            <v>80.165625300000002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АДРЕСУ:УЛ. НАБ. АНХОР ВВ М-6-27 ОТ НАСОСНОЙ ДО Ж/Д 6 (Д-108 ММ L-200 П.М.)</v>
          </cell>
        </row>
        <row r="20">
          <cell r="F20">
            <v>0.46399999999999997</v>
          </cell>
        </row>
        <row r="22">
          <cell r="F22">
            <v>0.27135999999999999</v>
          </cell>
        </row>
        <row r="25">
          <cell r="F25">
            <v>2.052</v>
          </cell>
        </row>
        <row r="26">
          <cell r="F26">
            <v>8.32</v>
          </cell>
        </row>
        <row r="29">
          <cell r="F29">
            <v>0.49584999999999996</v>
          </cell>
        </row>
        <row r="30">
          <cell r="F30">
            <v>121.32499999999999</v>
          </cell>
        </row>
        <row r="31">
          <cell r="F31">
            <v>1.3292999999999999E-2</v>
          </cell>
        </row>
        <row r="32">
          <cell r="F32">
            <v>1.3293000000000001E-3</v>
          </cell>
        </row>
        <row r="33">
          <cell r="F33">
            <v>3.1649999999999998E-2</v>
          </cell>
        </row>
        <row r="34">
          <cell r="F34">
            <v>4.9901500000000001E-2</v>
          </cell>
        </row>
        <row r="39">
          <cell r="F39">
            <v>66.065811999999994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СПУТНИК-6 ОТ ТК-4-6-6 ДО Ж/Д 18 (Д-76 ММ L-180 П.М.)</v>
          </cell>
        </row>
        <row r="20">
          <cell r="F20">
            <v>0.31319999999999998</v>
          </cell>
        </row>
        <row r="22">
          <cell r="F22">
            <v>0.20736000000000002</v>
          </cell>
        </row>
        <row r="25">
          <cell r="F25">
            <v>1.5246</v>
          </cell>
        </row>
        <row r="26">
          <cell r="F26">
            <v>5.7510000000000003</v>
          </cell>
        </row>
        <row r="29">
          <cell r="F29">
            <v>0.36127490000000001</v>
          </cell>
        </row>
        <row r="30">
          <cell r="F30">
            <v>88.397050000000007</v>
          </cell>
        </row>
        <row r="31">
          <cell r="F31">
            <v>9.6852420000000002E-3</v>
          </cell>
        </row>
        <row r="32">
          <cell r="F32">
            <v>9.6852420000000019E-4</v>
          </cell>
        </row>
        <row r="33">
          <cell r="F33">
            <v>2.30601E-2</v>
          </cell>
        </row>
        <row r="34">
          <cell r="F34">
            <v>3.6358091000000002E-2</v>
          </cell>
        </row>
        <row r="39">
          <cell r="F39">
            <v>45.093997600000002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СПУТНИК-2 ОТ ТВ-2-2-7 ДО ПРОКУРАТУРЫ (Д-89 ММ L-200 П.М.)</v>
          </cell>
        </row>
        <row r="20">
          <cell r="F20">
            <v>0.39150000000000001</v>
          </cell>
        </row>
        <row r="22">
          <cell r="F22">
            <v>0.25920000000000004</v>
          </cell>
        </row>
        <row r="25">
          <cell r="F25">
            <v>1.8399999999999999</v>
          </cell>
        </row>
        <row r="26">
          <cell r="F26">
            <v>7.1740000000000004</v>
          </cell>
        </row>
        <row r="29">
          <cell r="F29">
            <v>0.43978839999999997</v>
          </cell>
        </row>
        <row r="30">
          <cell r="F30">
            <v>107.6078</v>
          </cell>
        </row>
        <row r="31">
          <cell r="F31">
            <v>1.1790072E-2</v>
          </cell>
        </row>
        <row r="32">
          <cell r="F32">
            <v>1.1790072E-3</v>
          </cell>
        </row>
        <row r="33">
          <cell r="F33">
            <v>2.8071599999999999E-2</v>
          </cell>
        </row>
        <row r="34">
          <cell r="F34">
            <v>4.4259555999999999E-2</v>
          </cell>
        </row>
        <row r="39">
          <cell r="F39">
            <v>56.581856599999995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Ж/Д 47 ДО Ж/Д 50 (Д-89 ММ L-240 П.М.)</v>
          </cell>
        </row>
        <row r="20">
          <cell r="F20">
            <v>0.46689999999999998</v>
          </cell>
        </row>
        <row r="22">
          <cell r="F22">
            <v>0.30912000000000001</v>
          </cell>
        </row>
        <row r="25">
          <cell r="F25">
            <v>2.2080000000000002</v>
          </cell>
        </row>
        <row r="26">
          <cell r="F26">
            <v>8.6088000000000005</v>
          </cell>
        </row>
        <row r="29">
          <cell r="F29">
            <v>0.5277442</v>
          </cell>
        </row>
        <row r="30">
          <cell r="F30">
            <v>129.12889999999999</v>
          </cell>
        </row>
        <row r="31">
          <cell r="F31">
            <v>1.4148035999999999E-2</v>
          </cell>
        </row>
        <row r="32">
          <cell r="F32">
            <v>1.4148036000000001E-3</v>
          </cell>
        </row>
        <row r="33">
          <cell r="F33">
            <v>3.3685799999999995E-2</v>
          </cell>
        </row>
        <row r="34">
          <cell r="F34">
            <v>5.3111277999999998E-2</v>
          </cell>
        </row>
        <row r="39">
          <cell r="F39">
            <v>67.892269800000008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ТВ-2-3-3 ДО Ж/Д 33 (Д-89 ММ L-350 П.М.)</v>
          </cell>
        </row>
        <row r="20">
          <cell r="F20">
            <v>0.68149999999999999</v>
          </cell>
        </row>
        <row r="22">
          <cell r="F22">
            <v>0.45120000000000005</v>
          </cell>
        </row>
        <row r="25">
          <cell r="F25">
            <v>3.2199999999999998</v>
          </cell>
        </row>
        <row r="26">
          <cell r="F26">
            <v>12.554500000000001</v>
          </cell>
        </row>
        <row r="29">
          <cell r="F29">
            <v>0.76962969999999997</v>
          </cell>
        </row>
        <row r="30">
          <cell r="F30">
            <v>188.31365</v>
          </cell>
        </row>
        <row r="31">
          <cell r="F31">
            <v>2.0632626000000001E-2</v>
          </cell>
        </row>
        <row r="32">
          <cell r="F32">
            <v>2.0632625999999999E-3</v>
          </cell>
        </row>
        <row r="33">
          <cell r="F33">
            <v>4.9125299999999997E-2</v>
          </cell>
        </row>
        <row r="34">
          <cell r="F34">
            <v>7.7454223000000003E-2</v>
          </cell>
        </row>
        <row r="39">
          <cell r="F39">
            <v>99.011027799999994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Ж/Д 7 ДО Ж/Д 10 (Д-89 ММ L-150 П.М.)</v>
          </cell>
        </row>
        <row r="20">
          <cell r="F20">
            <v>0.29289999999999999</v>
          </cell>
        </row>
        <row r="22">
          <cell r="F22">
            <v>0.19392000000000001</v>
          </cell>
        </row>
        <row r="25">
          <cell r="F25">
            <v>1.38</v>
          </cell>
        </row>
        <row r="26">
          <cell r="F26">
            <v>5.3805000000000005</v>
          </cell>
        </row>
        <row r="29">
          <cell r="F29">
            <v>0.3298413</v>
          </cell>
        </row>
        <row r="30">
          <cell r="F30">
            <v>80.705849999999998</v>
          </cell>
        </row>
        <row r="31">
          <cell r="F31">
            <v>8.8425540000000007E-3</v>
          </cell>
        </row>
        <row r="32">
          <cell r="F32">
            <v>8.8425540000000005E-4</v>
          </cell>
        </row>
        <row r="33">
          <cell r="F33">
            <v>2.1053700000000002E-2</v>
          </cell>
        </row>
        <row r="34">
          <cell r="F34">
            <v>3.3194667000000004E-2</v>
          </cell>
        </row>
        <row r="39">
          <cell r="F39">
            <v>42.434948200000001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Ж-Д 17 ДО Ж-Д 20 (Д-89 ММ L-130 П.М.)</v>
          </cell>
        </row>
        <row r="20">
          <cell r="F20">
            <v>0.25229999999999997</v>
          </cell>
        </row>
        <row r="22">
          <cell r="F22">
            <v>0.16703999999999999</v>
          </cell>
        </row>
        <row r="25">
          <cell r="F25">
            <v>1.196</v>
          </cell>
        </row>
        <row r="26">
          <cell r="F26">
            <v>4.6631</v>
          </cell>
        </row>
        <row r="29">
          <cell r="F29">
            <v>0.28586339999999999</v>
          </cell>
        </row>
        <row r="30">
          <cell r="F30">
            <v>69.945300000000003</v>
          </cell>
        </row>
        <row r="31">
          <cell r="F31">
            <v>7.6635719999999996E-3</v>
          </cell>
        </row>
        <row r="32">
          <cell r="F32">
            <v>7.6635720000000002E-4</v>
          </cell>
        </row>
        <row r="33">
          <cell r="F33">
            <v>1.8246599999999998E-2</v>
          </cell>
        </row>
        <row r="34">
          <cell r="F34">
            <v>2.8768806000000001E-2</v>
          </cell>
        </row>
        <row r="39">
          <cell r="F39">
            <v>36.773964599999999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Ж/Д 21 ДО Ж/Д 24 (Д-89 ММ L-120 П.М.)</v>
          </cell>
        </row>
        <row r="20">
          <cell r="F20">
            <v>0.2349</v>
          </cell>
        </row>
        <row r="22">
          <cell r="F22">
            <v>0.15552000000000002</v>
          </cell>
        </row>
        <row r="25">
          <cell r="F25">
            <v>1.1040000000000001</v>
          </cell>
        </row>
        <row r="26">
          <cell r="F26">
            <v>4.3044000000000002</v>
          </cell>
        </row>
        <row r="29">
          <cell r="F29">
            <v>0.2638721</v>
          </cell>
        </row>
        <row r="30">
          <cell r="F30">
            <v>64.564449999999994</v>
          </cell>
        </row>
        <row r="31">
          <cell r="F31">
            <v>7.0740179999999996E-3</v>
          </cell>
        </row>
        <row r="32">
          <cell r="F32">
            <v>7.0740180000000003E-4</v>
          </cell>
        </row>
        <row r="33">
          <cell r="F33">
            <v>1.6842899999999997E-2</v>
          </cell>
        </row>
        <row r="34">
          <cell r="F34">
            <v>2.6555638999999999E-2</v>
          </cell>
        </row>
        <row r="39">
          <cell r="F39">
            <v>33.949023400000002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СПУТНИК-Ц2 ОТ ТВ-Р1-6 ДО ТВ-7 ШКОЛА №7 (Д-89 ММ L-120 П.М.)</v>
          </cell>
        </row>
        <row r="20">
          <cell r="F20">
            <v>0.2349</v>
          </cell>
        </row>
        <row r="22">
          <cell r="F22">
            <v>0.15552000000000002</v>
          </cell>
        </row>
        <row r="25">
          <cell r="F25">
            <v>1.1040000000000001</v>
          </cell>
        </row>
        <row r="26">
          <cell r="F26">
            <v>4.3044000000000002</v>
          </cell>
        </row>
        <row r="29">
          <cell r="F29">
            <v>0.2638721</v>
          </cell>
        </row>
        <row r="30">
          <cell r="F30">
            <v>64.564449999999994</v>
          </cell>
        </row>
        <row r="31">
          <cell r="F31">
            <v>7.0740179999999996E-3</v>
          </cell>
        </row>
        <row r="32">
          <cell r="F32">
            <v>7.0740180000000003E-4</v>
          </cell>
        </row>
        <row r="33">
          <cell r="F33">
            <v>1.6842899999999997E-2</v>
          </cell>
        </row>
        <row r="34">
          <cell r="F34">
            <v>2.6555638999999999E-2</v>
          </cell>
        </row>
        <row r="39">
          <cell r="F39">
            <v>33.949023400000002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СПУТНИК-6 ОТ ТК-4-6-5 ДО Ж/Д 24 (Д-89 ММ L-160 П.М.)</v>
          </cell>
        </row>
        <row r="20">
          <cell r="F20">
            <v>0.31319999999999998</v>
          </cell>
        </row>
        <row r="22">
          <cell r="F22">
            <v>0.20736000000000002</v>
          </cell>
        </row>
        <row r="25">
          <cell r="F25">
            <v>1.472</v>
          </cell>
        </row>
        <row r="26">
          <cell r="F26">
            <v>5.7392000000000003</v>
          </cell>
        </row>
        <row r="29">
          <cell r="F29">
            <v>0.3518326</v>
          </cell>
        </row>
        <row r="30">
          <cell r="F30">
            <v>86.086700000000008</v>
          </cell>
        </row>
        <row r="31">
          <cell r="F31">
            <v>9.4321079999999998E-3</v>
          </cell>
        </row>
        <row r="32">
          <cell r="F32">
            <v>9.4321080000000005E-4</v>
          </cell>
        </row>
        <row r="33">
          <cell r="F33">
            <v>2.2457399999999999E-2</v>
          </cell>
        </row>
        <row r="34">
          <cell r="F34">
            <v>3.5407833999999999E-2</v>
          </cell>
        </row>
        <row r="39">
          <cell r="F39">
            <v>45.265666400000001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СПУТНИК-6 ОТ Ж/Д 30 ДО Ж/Д 28 (Д-89 ММ L-150 П.М.)</v>
          </cell>
        </row>
        <row r="20">
          <cell r="F20">
            <v>0.29289999999999999</v>
          </cell>
        </row>
        <row r="22">
          <cell r="F22">
            <v>0.19392000000000001</v>
          </cell>
        </row>
        <row r="25">
          <cell r="F25">
            <v>1.38</v>
          </cell>
        </row>
        <row r="26">
          <cell r="F26">
            <v>5.3805000000000005</v>
          </cell>
        </row>
        <row r="29">
          <cell r="F29">
            <v>0.3298413</v>
          </cell>
        </row>
        <row r="30">
          <cell r="F30">
            <v>80.705849999999998</v>
          </cell>
        </row>
        <row r="31">
          <cell r="F31">
            <v>8.8425540000000007E-3</v>
          </cell>
        </row>
        <row r="32">
          <cell r="F32">
            <v>8.8425540000000005E-4</v>
          </cell>
        </row>
        <row r="33">
          <cell r="F33">
            <v>2.1053700000000002E-2</v>
          </cell>
        </row>
        <row r="34">
          <cell r="F34">
            <v>3.3194667000000004E-2</v>
          </cell>
        </row>
        <row r="39">
          <cell r="F39">
            <v>42.434948200000001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АДРЕСУ:УЛ. НАБ.АНХОР ВВ М-6-27 ОТ НАСОСНОЙ ДО Ж/Д 5  (Д-108 ММ L-80 П.М.)</v>
          </cell>
        </row>
        <row r="20">
          <cell r="F20">
            <v>0.17979999999999999</v>
          </cell>
        </row>
        <row r="22">
          <cell r="F22">
            <v>0.105152</v>
          </cell>
        </row>
        <row r="25">
          <cell r="F25">
            <v>0.82079999999999997</v>
          </cell>
        </row>
        <row r="26">
          <cell r="F26">
            <v>3.3279999999999998</v>
          </cell>
        </row>
        <row r="29">
          <cell r="F29">
            <v>0.19834000000000002</v>
          </cell>
        </row>
        <row r="30">
          <cell r="F30">
            <v>48.530000000000008</v>
          </cell>
        </row>
        <row r="31">
          <cell r="F31">
            <v>5.3172000000000002E-3</v>
          </cell>
        </row>
        <row r="32">
          <cell r="F32">
            <v>5.3172000000000007E-4</v>
          </cell>
        </row>
        <row r="33">
          <cell r="F33">
            <v>1.2660000000000001E-2</v>
          </cell>
        </row>
        <row r="34">
          <cell r="F34">
            <v>1.9960600000000002E-2</v>
          </cell>
        </row>
        <row r="39">
          <cell r="F39">
            <v>26.414824000000003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СПУТНИК-Ц2 ОТ ТВ-Р1-6 ДО Д/С 45 (Д-89 ММ L-320 П.М.)</v>
          </cell>
        </row>
        <row r="20">
          <cell r="F20">
            <v>0.62349999999999994</v>
          </cell>
        </row>
        <row r="22">
          <cell r="F22">
            <v>0.4128</v>
          </cell>
        </row>
        <row r="25">
          <cell r="F25">
            <v>2.944</v>
          </cell>
        </row>
        <row r="26">
          <cell r="F26">
            <v>11.478400000000001</v>
          </cell>
        </row>
        <row r="29">
          <cell r="F29">
            <v>0.70366049999999991</v>
          </cell>
        </row>
        <row r="30">
          <cell r="F30">
            <v>172.17224999999999</v>
          </cell>
        </row>
        <row r="31">
          <cell r="F31">
            <v>1.886409E-2</v>
          </cell>
        </row>
        <row r="32">
          <cell r="F32">
            <v>1.8864090000000001E-3</v>
          </cell>
        </row>
        <row r="33">
          <cell r="F33">
            <v>4.4914499999999996E-2</v>
          </cell>
        </row>
        <row r="34">
          <cell r="F34">
            <v>7.0815194999999997E-2</v>
          </cell>
        </row>
        <row r="39">
          <cell r="F39">
            <v>90.525103000000001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СПУТНИК-6 ОТ ТВ-4-6-7 ДО Ж/Д 35 (Д-108 ММ L-120 П.М.)</v>
          </cell>
        </row>
        <row r="20">
          <cell r="F20">
            <v>0.27259999999999995</v>
          </cell>
        </row>
        <row r="22">
          <cell r="F22">
            <v>0.18048</v>
          </cell>
        </row>
        <row r="25">
          <cell r="F25">
            <v>1.2311999999999999</v>
          </cell>
        </row>
        <row r="26">
          <cell r="F26">
            <v>4.992</v>
          </cell>
        </row>
        <row r="29">
          <cell r="F29">
            <v>0.29751939999999999</v>
          </cell>
        </row>
        <row r="30">
          <cell r="F30">
            <v>72.797300000000007</v>
          </cell>
        </row>
        <row r="31">
          <cell r="F31">
            <v>7.9760520000000008E-3</v>
          </cell>
        </row>
        <row r="32">
          <cell r="F32">
            <v>7.9760520000000002E-4</v>
          </cell>
        </row>
        <row r="33">
          <cell r="F33">
            <v>1.89906E-2</v>
          </cell>
        </row>
        <row r="34">
          <cell r="F34">
            <v>2.9941846000000001E-2</v>
          </cell>
        </row>
        <row r="39">
          <cell r="F39">
            <v>39.628519600000004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СПУТНИК-9 ОТ Ж/Д 20 ДО Ж/Д 19 (Д-108 ММ L-95 П.М.)</v>
          </cell>
        </row>
        <row r="20">
          <cell r="F20">
            <v>0.21459999999999999</v>
          </cell>
        </row>
        <row r="22">
          <cell r="F22">
            <v>0.14208000000000001</v>
          </cell>
        </row>
        <row r="25">
          <cell r="F25">
            <v>0.97470000000000001</v>
          </cell>
        </row>
        <row r="26">
          <cell r="F26">
            <v>3.952</v>
          </cell>
        </row>
        <row r="29">
          <cell r="F29">
            <v>0.23551699999999998</v>
          </cell>
        </row>
        <row r="30">
          <cell r="F30">
            <v>57.6265</v>
          </cell>
        </row>
        <row r="31">
          <cell r="F31">
            <v>6.3138600000000001E-3</v>
          </cell>
        </row>
        <row r="32">
          <cell r="F32">
            <v>6.3138600000000006E-4</v>
          </cell>
        </row>
        <row r="33">
          <cell r="F33">
            <v>1.5032999999999999E-2</v>
          </cell>
        </row>
        <row r="34">
          <cell r="F34">
            <v>2.3702029999999999E-2</v>
          </cell>
        </row>
        <row r="39">
          <cell r="F39">
            <v>31.368853999999999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СПУТНИК-9 ОТ ТВ-4-9-7 ДО Ж/Д 1 (Д-108 ММ L-240 П.М.)</v>
          </cell>
        </row>
        <row r="20">
          <cell r="F20">
            <v>0.55099999999999993</v>
          </cell>
        </row>
        <row r="22">
          <cell r="F22">
            <v>0.36480000000000001</v>
          </cell>
        </row>
        <row r="25">
          <cell r="F25">
            <v>2.4623999999999997</v>
          </cell>
        </row>
        <row r="26">
          <cell r="F26">
            <v>9.984</v>
          </cell>
        </row>
        <row r="29">
          <cell r="F29">
            <v>0.59501999999999999</v>
          </cell>
        </row>
        <row r="30">
          <cell r="F30">
            <v>145.59</v>
          </cell>
        </row>
        <row r="31">
          <cell r="F31">
            <v>1.59516E-2</v>
          </cell>
        </row>
        <row r="32">
          <cell r="F32">
            <v>1.59516E-3</v>
          </cell>
        </row>
        <row r="33">
          <cell r="F33">
            <v>3.798E-2</v>
          </cell>
        </row>
        <row r="34">
          <cell r="F34">
            <v>5.9881800000000006E-2</v>
          </cell>
        </row>
        <row r="39">
          <cell r="F39">
            <v>79.267447000000004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ОТ ЛК №1 М-В СПУТНИК-5 ОТ ТВ-5-2 В СТОРОНУ Ж/Д 4 (Д-76 ММ L-230 П.М.)</v>
          </cell>
        </row>
        <row r="20">
          <cell r="F20">
            <v>0.40019999999999994</v>
          </cell>
        </row>
        <row r="22">
          <cell r="F22">
            <v>0.26495999999999997</v>
          </cell>
        </row>
        <row r="25">
          <cell r="F25">
            <v>1.9480999999999999</v>
          </cell>
        </row>
        <row r="26">
          <cell r="F26">
            <v>7.3485000000000005</v>
          </cell>
        </row>
        <row r="29">
          <cell r="F29">
            <v>0.46162929999999991</v>
          </cell>
        </row>
        <row r="30">
          <cell r="F30">
            <v>112.95184999999999</v>
          </cell>
        </row>
        <row r="31">
          <cell r="F31">
            <v>1.2375593999999998E-2</v>
          </cell>
        </row>
        <row r="32">
          <cell r="F32">
            <v>1.2375594E-3</v>
          </cell>
        </row>
        <row r="33">
          <cell r="F33">
            <v>2.9465699999999997E-2</v>
          </cell>
        </row>
        <row r="34">
          <cell r="F34">
            <v>4.6457586999999995E-2</v>
          </cell>
        </row>
        <row r="39">
          <cell r="F39">
            <v>57.620133199999998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СПУТНИК-Ц2 ОТ ТВ-7 ДО Д/С 508 Ж/Д 10 (Д-76 ММ L-400 П.М.)</v>
          </cell>
        </row>
        <row r="20">
          <cell r="F20">
            <v>0.69599999999999995</v>
          </cell>
        </row>
        <row r="22">
          <cell r="F22">
            <v>0.46079999999999999</v>
          </cell>
        </row>
        <row r="25">
          <cell r="F25">
            <v>3.3879999999999999</v>
          </cell>
        </row>
        <row r="26">
          <cell r="F26">
            <v>12.780000000000001</v>
          </cell>
        </row>
        <row r="29">
          <cell r="F29">
            <v>0.80283519999999997</v>
          </cell>
        </row>
        <row r="30">
          <cell r="F30">
            <v>196.4384</v>
          </cell>
        </row>
        <row r="31">
          <cell r="F31">
            <v>2.1522816E-2</v>
          </cell>
        </row>
        <row r="32">
          <cell r="F32">
            <v>2.1522816000000005E-3</v>
          </cell>
        </row>
        <row r="33">
          <cell r="F33">
            <v>5.12448E-2</v>
          </cell>
        </row>
        <row r="34">
          <cell r="F34">
            <v>8.079596800000001E-2</v>
          </cell>
        </row>
        <row r="39">
          <cell r="F39">
            <v>100.2090848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 ОТ ЛК №3 М-В СПУТНИК-8 ОТ ТВ-8-8 В СТОРОНУ Ж/Д 20,21,22  (Д-133 ММ L-250 П.М., Д-108 ММ L- 120 П.М.)</v>
          </cell>
        </row>
        <row r="53">
          <cell r="F53">
            <v>143.31950000000001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57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ТЕПЛЛВЫХ СЕТЕЙ ПО АДРЕСУ: ОТ ЛК №3 М-В СПУТНИК-8 ОТ ТВ-8-9 ДО Ж/Д 61 ( Д-57 ММ L-200 П.М.)</v>
          </cell>
        </row>
        <row r="20">
          <cell r="F20">
            <v>0.28419999999999995</v>
          </cell>
        </row>
        <row r="22">
          <cell r="F22">
            <v>0.18815999999999999</v>
          </cell>
        </row>
        <row r="25">
          <cell r="F25">
            <v>5.2459999999999996</v>
          </cell>
        </row>
        <row r="26">
          <cell r="F26">
            <v>1.482</v>
          </cell>
        </row>
        <row r="29">
          <cell r="F29">
            <v>0.34533719999999996</v>
          </cell>
        </row>
        <row r="30">
          <cell r="F30">
            <v>84.497399999999999</v>
          </cell>
        </row>
        <row r="31">
          <cell r="F31">
            <v>9.2579759999999994E-3</v>
          </cell>
        </row>
        <row r="32">
          <cell r="F32">
            <v>9.257976E-4</v>
          </cell>
        </row>
        <row r="33">
          <cell r="F33">
            <v>2.2042799999999998E-2</v>
          </cell>
        </row>
        <row r="34">
          <cell r="F34">
            <v>3.4754147999999999E-2</v>
          </cell>
        </row>
        <row r="39">
          <cell r="F39">
            <v>40.6366388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М-В СПУТНИК-2 ОТ Ж/Д 65 ДО ТВ-2-4-7 (Д-159 ММ L-60 П.М.)</v>
          </cell>
        </row>
        <row r="20">
          <cell r="F20">
            <v>0.26100000000000001</v>
          </cell>
        </row>
        <row r="22">
          <cell r="F22">
            <v>0.17280000000000001</v>
          </cell>
        </row>
        <row r="25">
          <cell r="F25">
            <v>0.85319999999999996</v>
          </cell>
        </row>
        <row r="26">
          <cell r="F26">
            <v>4.7988</v>
          </cell>
        </row>
        <row r="29">
          <cell r="F29">
            <v>0.2116316</v>
          </cell>
        </row>
        <row r="30">
          <cell r="F30">
            <v>51.782200000000003</v>
          </cell>
        </row>
        <row r="31">
          <cell r="F31">
            <v>5.6735280000000006E-3</v>
          </cell>
        </row>
        <row r="32">
          <cell r="F32">
            <v>5.6735280000000008E-4</v>
          </cell>
        </row>
        <row r="33">
          <cell r="F33">
            <v>1.35084E-2</v>
          </cell>
        </row>
        <row r="34">
          <cell r="F34">
            <v>2.1298244000000001E-2</v>
          </cell>
        </row>
        <row r="39">
          <cell r="F39">
            <v>28.789632400000002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М-В СПУТНИК-6 ОТ Ж/Д 30 ДО Ж/Д 32 (Д-133 ММ L-100 П.М.)</v>
          </cell>
        </row>
        <row r="20">
          <cell r="F20">
            <v>0.37816</v>
          </cell>
        </row>
        <row r="22">
          <cell r="F22">
            <v>0.25036800000000003</v>
          </cell>
        </row>
        <row r="25">
          <cell r="F25">
            <v>1.2770000000000001</v>
          </cell>
        </row>
        <row r="26">
          <cell r="F26">
            <v>6.9530000000000003</v>
          </cell>
        </row>
        <row r="29">
          <cell r="F29">
            <v>0.3143454</v>
          </cell>
        </row>
        <row r="30">
          <cell r="F30">
            <v>76.914300000000011</v>
          </cell>
        </row>
        <row r="31">
          <cell r="F31">
            <v>8.4271320000000004E-3</v>
          </cell>
        </row>
        <row r="32">
          <cell r="F32">
            <v>8.427132000000001E-4</v>
          </cell>
        </row>
        <row r="33">
          <cell r="F33">
            <v>2.0064600000000002E-2</v>
          </cell>
        </row>
        <row r="34">
          <cell r="F34">
            <v>3.1635186000000003E-2</v>
          </cell>
        </row>
        <row r="39">
          <cell r="F39">
            <v>41.477530400000006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АДРЕСУ:М-В Ц-10/11 ВВ М-6-37А ОТ ТВ-21 ДО Ж/Д 14 (Д-108 ММ L-120 П.М.)</v>
          </cell>
        </row>
        <row r="20">
          <cell r="F20">
            <v>0.26100000000000001</v>
          </cell>
        </row>
        <row r="22">
          <cell r="F22">
            <v>0.15264</v>
          </cell>
        </row>
        <row r="25">
          <cell r="F25">
            <v>1.2311999999999999</v>
          </cell>
        </row>
        <row r="26">
          <cell r="F26">
            <v>4.992</v>
          </cell>
        </row>
        <row r="29">
          <cell r="F29">
            <v>0.29751939999999999</v>
          </cell>
        </row>
        <row r="30">
          <cell r="F30">
            <v>72.797300000000007</v>
          </cell>
        </row>
        <row r="31">
          <cell r="F31">
            <v>7.9760520000000008E-3</v>
          </cell>
        </row>
        <row r="32">
          <cell r="F32">
            <v>7.9760520000000002E-4</v>
          </cell>
        </row>
        <row r="33">
          <cell r="F33">
            <v>1.89906E-2</v>
          </cell>
        </row>
        <row r="34">
          <cell r="F34">
            <v>2.9941846000000001E-2</v>
          </cell>
        </row>
        <row r="39">
          <cell r="F39">
            <v>39.605411599999996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СПУТНИК-5 ОТ ЛК №1 ДО ТВ-5-2 (Д-108 ММ L-40 П.М.)</v>
          </cell>
        </row>
        <row r="20">
          <cell r="F20">
            <v>8.9899999999999994E-2</v>
          </cell>
        </row>
        <row r="22">
          <cell r="F22">
            <v>5.9520000000000003E-2</v>
          </cell>
        </row>
        <row r="25">
          <cell r="F25">
            <v>0.41039999999999999</v>
          </cell>
        </row>
        <row r="26">
          <cell r="F26">
            <v>1.6639999999999999</v>
          </cell>
        </row>
        <row r="29">
          <cell r="F29">
            <v>9.9174699999999991E-2</v>
          </cell>
        </row>
        <row r="30">
          <cell r="F30">
            <v>24.26615</v>
          </cell>
        </row>
        <row r="31">
          <cell r="F31">
            <v>2.6587260000000001E-3</v>
          </cell>
        </row>
        <row r="32">
          <cell r="F32">
            <v>2.6587259999999999E-4</v>
          </cell>
        </row>
        <row r="33">
          <cell r="F33">
            <v>6.3302999999999996E-3</v>
          </cell>
        </row>
        <row r="34">
          <cell r="F34">
            <v>9.9807730000000001E-3</v>
          </cell>
        </row>
        <row r="39">
          <cell r="F39">
            <v>13.207731800000001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Ж/Д 27 ДО Ж/Д 29 (Д-108 ММ L-62 П.М.)</v>
          </cell>
        </row>
        <row r="20">
          <cell r="F20">
            <v>0.14499999999999999</v>
          </cell>
        </row>
        <row r="22">
          <cell r="F22">
            <v>9.6000000000000002E-2</v>
          </cell>
        </row>
        <row r="25">
          <cell r="F25">
            <v>0.63612000000000002</v>
          </cell>
        </row>
        <row r="26">
          <cell r="F26">
            <v>2.5792000000000002</v>
          </cell>
        </row>
        <row r="29">
          <cell r="F29">
            <v>0.15373699999999998</v>
          </cell>
        </row>
        <row r="30">
          <cell r="F30">
            <v>37.616500000000002</v>
          </cell>
        </row>
        <row r="31">
          <cell r="F31">
            <v>4.1214600000000004E-3</v>
          </cell>
        </row>
        <row r="32">
          <cell r="F32">
            <v>4.1214600000000001E-4</v>
          </cell>
        </row>
        <row r="33">
          <cell r="F33">
            <v>9.8130000000000005E-3</v>
          </cell>
        </row>
        <row r="34">
          <cell r="F34">
            <v>1.5471830000000001E-2</v>
          </cell>
        </row>
        <row r="39">
          <cell r="F39">
            <v>20.484253000000002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Ж-Д 46 ДО Ж-Д 21 (Д-108 ММ L-220 П.М.)</v>
          </cell>
        </row>
        <row r="20">
          <cell r="F20">
            <v>0.49299999999999994</v>
          </cell>
        </row>
        <row r="22">
          <cell r="F22">
            <v>0.32640000000000002</v>
          </cell>
        </row>
        <row r="25">
          <cell r="F25">
            <v>2.2572000000000001</v>
          </cell>
        </row>
        <row r="26">
          <cell r="F26">
            <v>9.1519999999999992</v>
          </cell>
        </row>
        <row r="29">
          <cell r="F29">
            <v>0.54543499999999989</v>
          </cell>
        </row>
        <row r="30">
          <cell r="F30">
            <v>133.45749999999998</v>
          </cell>
        </row>
        <row r="31">
          <cell r="F31">
            <v>1.4622299999999998E-2</v>
          </cell>
        </row>
        <row r="32">
          <cell r="F32">
            <v>1.4622299999999999E-3</v>
          </cell>
        </row>
        <row r="33">
          <cell r="F33">
            <v>3.4814999999999992E-2</v>
          </cell>
        </row>
        <row r="34">
          <cell r="F34">
            <v>5.4891649999999993E-2</v>
          </cell>
        </row>
        <row r="39">
          <cell r="F39">
            <v>72.637677999999994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76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СПУТНИК-1 ОТ ТВ-1-1-1 ДО Ж/Д 64 (Д-76 ММ L-90 П.М.)</v>
          </cell>
        </row>
        <row r="20">
          <cell r="F20">
            <v>0.15659999999999999</v>
          </cell>
        </row>
        <row r="22">
          <cell r="F22">
            <v>0.10368000000000001</v>
          </cell>
        </row>
        <row r="25">
          <cell r="F25">
            <v>0.76229999999999998</v>
          </cell>
        </row>
        <row r="26">
          <cell r="F26">
            <v>2.8755000000000002</v>
          </cell>
        </row>
        <row r="29">
          <cell r="F29">
            <v>0.18063979999999996</v>
          </cell>
        </row>
        <row r="30">
          <cell r="F30">
            <v>44.199099999999994</v>
          </cell>
        </row>
        <row r="31">
          <cell r="F31">
            <v>4.8426839999999999E-3</v>
          </cell>
        </row>
        <row r="32">
          <cell r="F32">
            <v>4.8426839999999997E-4</v>
          </cell>
        </row>
        <row r="33">
          <cell r="F33">
            <v>1.1530199999999999E-2</v>
          </cell>
        </row>
        <row r="34">
          <cell r="F34">
            <v>1.8179281999999998E-2</v>
          </cell>
        </row>
        <row r="39">
          <cell r="F39">
            <v>22.5472252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12 ВВ 4-37 ТК-5-6 (Д-133 ММ L-50 П.М.)</v>
          </cell>
        </row>
        <row r="20">
          <cell r="F20">
            <v>0.1885</v>
          </cell>
        </row>
        <row r="22">
          <cell r="F22">
            <v>0.11024</v>
          </cell>
        </row>
        <row r="25">
          <cell r="F25">
            <v>0.63850000000000007</v>
          </cell>
        </row>
        <row r="26">
          <cell r="F26">
            <v>3.4765000000000001</v>
          </cell>
        </row>
        <row r="29">
          <cell r="F29">
            <v>0.1571727</v>
          </cell>
        </row>
        <row r="30">
          <cell r="F30">
            <v>38.457150000000006</v>
          </cell>
        </row>
        <row r="31">
          <cell r="F31">
            <v>4.2135660000000002E-3</v>
          </cell>
        </row>
        <row r="32">
          <cell r="F32">
            <v>4.2135660000000005E-4</v>
          </cell>
        </row>
        <row r="33">
          <cell r="F33">
            <v>1.0032300000000001E-2</v>
          </cell>
        </row>
        <row r="34">
          <cell r="F34">
            <v>1.5817593000000001E-2</v>
          </cell>
        </row>
        <row r="39">
          <cell r="F39">
            <v>20.737609800000001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12 ВВ 4-37 ТК-6-7 (Д-133 ММ L-80 П.М.)</v>
          </cell>
        </row>
        <row r="20">
          <cell r="F20">
            <v>0.30159999999999998</v>
          </cell>
        </row>
        <row r="22">
          <cell r="F22">
            <v>0.17638400000000001</v>
          </cell>
        </row>
        <row r="25">
          <cell r="F25">
            <v>1.0216000000000001</v>
          </cell>
        </row>
        <row r="26">
          <cell r="F26">
            <v>5.5624000000000002</v>
          </cell>
        </row>
        <row r="29">
          <cell r="F29">
            <v>0.25147819999999999</v>
          </cell>
        </row>
        <row r="30">
          <cell r="F30">
            <v>61.5319</v>
          </cell>
        </row>
        <row r="31">
          <cell r="F31">
            <v>6.7417559999999998E-3</v>
          </cell>
        </row>
        <row r="32">
          <cell r="F32">
            <v>6.7417560000000004E-4</v>
          </cell>
        </row>
        <row r="33">
          <cell r="F33">
            <v>1.6051799999999998E-2</v>
          </cell>
        </row>
        <row r="34">
          <cell r="F34">
            <v>2.5308338E-2</v>
          </cell>
        </row>
        <row r="39">
          <cell r="F39">
            <v>33.180356799999998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12 ВВ 4-37 ТК-7-8 (Д-133 ММ L-80 П.М.)</v>
          </cell>
        </row>
        <row r="20">
          <cell r="F20">
            <v>0.30159999999999998</v>
          </cell>
        </row>
        <row r="22">
          <cell r="F22">
            <v>0.17638400000000001</v>
          </cell>
        </row>
        <row r="25">
          <cell r="F25">
            <v>1.0216000000000001</v>
          </cell>
        </row>
        <row r="26">
          <cell r="F26">
            <v>5.5624000000000002</v>
          </cell>
        </row>
        <row r="29">
          <cell r="F29">
            <v>0.25147819999999999</v>
          </cell>
        </row>
        <row r="30">
          <cell r="F30">
            <v>61.5319</v>
          </cell>
        </row>
        <row r="31">
          <cell r="F31">
            <v>6.7417559999999998E-3</v>
          </cell>
        </row>
        <row r="32">
          <cell r="F32">
            <v>6.7417560000000004E-4</v>
          </cell>
        </row>
        <row r="33">
          <cell r="F33">
            <v>1.6051799999999998E-2</v>
          </cell>
        </row>
        <row r="34">
          <cell r="F34">
            <v>2.5308338E-2</v>
          </cell>
        </row>
        <row r="39">
          <cell r="F39">
            <v>33.180356799999998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КВАРТАЛ 12 ВВ 4-37 ТК-8-9 (Д-108 ММ L-120 П.М.)</v>
          </cell>
        </row>
        <row r="20">
          <cell r="F20">
            <v>0.27259999999999995</v>
          </cell>
        </row>
        <row r="22">
          <cell r="F22">
            <v>0.15942399999999998</v>
          </cell>
        </row>
        <row r="25">
          <cell r="F25">
            <v>1.2311999999999999</v>
          </cell>
        </row>
        <row r="26">
          <cell r="F26">
            <v>4.992</v>
          </cell>
        </row>
        <row r="29">
          <cell r="F29">
            <v>0.29751</v>
          </cell>
        </row>
        <row r="30">
          <cell r="F30">
            <v>72.795000000000002</v>
          </cell>
        </row>
        <row r="31">
          <cell r="F31">
            <v>7.9757999999999999E-3</v>
          </cell>
        </row>
        <row r="32">
          <cell r="F32">
            <v>7.9757999999999999E-4</v>
          </cell>
        </row>
        <row r="33">
          <cell r="F33">
            <v>1.899E-2</v>
          </cell>
        </row>
        <row r="34">
          <cell r="F34">
            <v>2.9940900000000003E-2</v>
          </cell>
        </row>
        <row r="39">
          <cell r="F39">
            <v>39.627880000000005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15 ВВ 8-30 ТКВ-19-35 (Д-133 ММ L-200 П.М.)</v>
          </cell>
        </row>
        <row r="20">
          <cell r="F20">
            <v>0.75689999999999991</v>
          </cell>
        </row>
        <row r="22">
          <cell r="F22">
            <v>0.44265599999999999</v>
          </cell>
        </row>
        <row r="25">
          <cell r="F25">
            <v>2.5540000000000003</v>
          </cell>
        </row>
        <row r="26">
          <cell r="F26">
            <v>13.906000000000001</v>
          </cell>
        </row>
        <row r="29">
          <cell r="F29">
            <v>0.62869079999999999</v>
          </cell>
        </row>
        <row r="30">
          <cell r="F30">
            <v>153.82860000000002</v>
          </cell>
        </row>
        <row r="31">
          <cell r="F31">
            <v>1.6854264000000001E-2</v>
          </cell>
        </row>
        <row r="32">
          <cell r="F32">
            <v>1.6854264000000002E-3</v>
          </cell>
        </row>
        <row r="33">
          <cell r="F33">
            <v>4.0129200000000004E-2</v>
          </cell>
        </row>
        <row r="34">
          <cell r="F34">
            <v>6.3270372000000005E-2</v>
          </cell>
        </row>
        <row r="39">
          <cell r="F39">
            <v>82.9562162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15 ВВ 4-35 ТКВ-17-18 (Д-133 ММ L-220 П.М.)</v>
          </cell>
        </row>
        <row r="20">
          <cell r="F20">
            <v>0.83229999999999993</v>
          </cell>
        </row>
        <row r="22">
          <cell r="F22">
            <v>0.48675200000000002</v>
          </cell>
        </row>
        <row r="25">
          <cell r="F25">
            <v>2.8094000000000001</v>
          </cell>
        </row>
        <row r="26">
          <cell r="F26">
            <v>15.296600000000002</v>
          </cell>
        </row>
        <row r="29">
          <cell r="F29">
            <v>0.6915579999999999</v>
          </cell>
        </row>
        <row r="30">
          <cell r="F30">
            <v>169.21099999999998</v>
          </cell>
        </row>
        <row r="31">
          <cell r="F31">
            <v>1.8539639999999996E-2</v>
          </cell>
        </row>
        <row r="32">
          <cell r="F32">
            <v>1.8539639999999998E-3</v>
          </cell>
        </row>
        <row r="33">
          <cell r="F33">
            <v>4.4141999999999994E-2</v>
          </cell>
        </row>
        <row r="34">
          <cell r="F34">
            <v>6.9597219999999987E-2</v>
          </cell>
        </row>
        <row r="39">
          <cell r="F39">
            <v>91.25107899999999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АДРЕСУ:М-В Ц-10/11 ВВ М-6-37А ОТ ТВ-21 ДО ТК-8 (Д-108 ММ L-180 П.М.)</v>
          </cell>
        </row>
        <row r="20">
          <cell r="F20">
            <v>0.40599999999999997</v>
          </cell>
        </row>
        <row r="22">
          <cell r="F22">
            <v>0.23743999999999998</v>
          </cell>
        </row>
        <row r="25">
          <cell r="F25">
            <v>1.8468</v>
          </cell>
        </row>
        <row r="26">
          <cell r="F26">
            <v>7.4879999999999995</v>
          </cell>
        </row>
        <row r="29">
          <cell r="F29">
            <v>0.44628379999999995</v>
          </cell>
        </row>
        <row r="30">
          <cell r="F30">
            <v>109.19709999999999</v>
          </cell>
        </row>
        <row r="31">
          <cell r="F31">
            <v>1.1964203999999999E-2</v>
          </cell>
        </row>
        <row r="32">
          <cell r="F32">
            <v>1.1964204E-3</v>
          </cell>
        </row>
        <row r="33">
          <cell r="F33">
            <v>2.8486199999999996E-2</v>
          </cell>
        </row>
        <row r="34">
          <cell r="F34">
            <v>4.4913241999999999E-2</v>
          </cell>
        </row>
        <row r="39">
          <cell r="F39">
            <v>59.437455199999995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15 ВВ 4-37 ТК-2-3 (Д-159 ММ L-280 П.М.)</v>
          </cell>
        </row>
        <row r="20">
          <cell r="F20">
            <v>1.2177099999999998</v>
          </cell>
        </row>
        <row r="22">
          <cell r="F22">
            <v>0.71215039999999996</v>
          </cell>
        </row>
        <row r="25">
          <cell r="F25">
            <v>3.9815999999999998</v>
          </cell>
        </row>
        <row r="26">
          <cell r="F26">
            <v>22.394399999999997</v>
          </cell>
        </row>
        <row r="29">
          <cell r="F29">
            <v>0.98761100000000002</v>
          </cell>
        </row>
        <row r="30">
          <cell r="F30">
            <v>241.64950000000002</v>
          </cell>
        </row>
        <row r="31">
          <cell r="F31">
            <v>2.6476380000000001E-2</v>
          </cell>
        </row>
        <row r="32">
          <cell r="F32">
            <v>2.6476380000000003E-3</v>
          </cell>
        </row>
        <row r="33">
          <cell r="F33">
            <v>6.3038999999999998E-2</v>
          </cell>
        </row>
        <row r="34">
          <cell r="F34">
            <v>9.9391490000000013E-2</v>
          </cell>
        </row>
        <row r="39">
          <cell r="F39">
            <v>134.35020630000002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15 ВВ 4-37 ТК-3-3А (Д-159 ММ L-110 П.М.)</v>
          </cell>
        </row>
        <row r="20">
          <cell r="F20">
            <v>0.47849999999999993</v>
          </cell>
        </row>
        <row r="22">
          <cell r="F22">
            <v>0.27983999999999998</v>
          </cell>
        </row>
        <row r="25">
          <cell r="F25">
            <v>1.5642</v>
          </cell>
        </row>
        <row r="26">
          <cell r="F26">
            <v>8.7977999999999987</v>
          </cell>
        </row>
        <row r="29">
          <cell r="F29">
            <v>0.38798499999999997</v>
          </cell>
        </row>
        <row r="30">
          <cell r="F30">
            <v>94.932500000000005</v>
          </cell>
        </row>
        <row r="31">
          <cell r="F31">
            <v>1.04013E-2</v>
          </cell>
        </row>
        <row r="32">
          <cell r="F32">
            <v>1.04013E-3</v>
          </cell>
        </row>
        <row r="33">
          <cell r="F33">
            <v>2.4764999999999999E-2</v>
          </cell>
        </row>
        <row r="34">
          <cell r="F34">
            <v>3.9046150000000002E-2</v>
          </cell>
        </row>
        <row r="39">
          <cell r="F39">
            <v>52.777994999999997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Ц-5 ВВ 7-42 ТКВ-4-4А (Д-159 ММ L-100 П.М.)</v>
          </cell>
        </row>
        <row r="20">
          <cell r="F20">
            <v>0.43499999999999994</v>
          </cell>
        </row>
        <row r="22">
          <cell r="F22">
            <v>0.25440000000000002</v>
          </cell>
        </row>
        <row r="25">
          <cell r="F25">
            <v>1.4219999999999999</v>
          </cell>
        </row>
        <row r="26">
          <cell r="F26">
            <v>7.9979999999999993</v>
          </cell>
        </row>
        <row r="29">
          <cell r="F29">
            <v>0.35273499999999997</v>
          </cell>
        </row>
        <row r="30">
          <cell r="F30">
            <v>86.30749999999999</v>
          </cell>
        </row>
        <row r="31">
          <cell r="F31">
            <v>9.4562999999999991E-3</v>
          </cell>
        </row>
        <row r="32">
          <cell r="F32">
            <v>9.4562999999999993E-4</v>
          </cell>
        </row>
        <row r="33">
          <cell r="F33">
            <v>2.2514999999999997E-2</v>
          </cell>
        </row>
        <row r="34">
          <cell r="F34">
            <v>3.549865E-2</v>
          </cell>
        </row>
        <row r="39">
          <cell r="F39">
            <v>47.984229999999997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4 ВВ 4-19 ТКВ-17-18 (Д-159 ММ L-140 П.М.)</v>
          </cell>
        </row>
        <row r="20">
          <cell r="F20">
            <v>0.60899999999999999</v>
          </cell>
        </row>
        <row r="22">
          <cell r="F22">
            <v>0.35616000000000003</v>
          </cell>
        </row>
        <row r="25">
          <cell r="F25">
            <v>1.9907999999999999</v>
          </cell>
        </row>
        <row r="26">
          <cell r="F26">
            <v>11.197199999999999</v>
          </cell>
        </row>
        <row r="29">
          <cell r="F29">
            <v>0.49378199999999994</v>
          </cell>
        </row>
        <row r="30">
          <cell r="F30">
            <v>120.819</v>
          </cell>
        </row>
        <row r="31">
          <cell r="F31">
            <v>1.3237560000000001E-2</v>
          </cell>
        </row>
        <row r="32">
          <cell r="F32">
            <v>1.3237559999999999E-3</v>
          </cell>
        </row>
        <row r="33">
          <cell r="F33">
            <v>3.1517999999999997E-2</v>
          </cell>
        </row>
        <row r="34">
          <cell r="F34">
            <v>4.9693380000000002E-2</v>
          </cell>
        </row>
        <row r="39">
          <cell r="F39">
            <v>67.174458000000001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Ц-5 ВВ 7-45 ТКВ-3-33 (Д-159 ММ L-90 П.М.)</v>
          </cell>
        </row>
        <row r="20">
          <cell r="F20">
            <v>0.39150000000000001</v>
          </cell>
        </row>
        <row r="22">
          <cell r="F22">
            <v>0.22896000000000002</v>
          </cell>
        </row>
        <row r="25">
          <cell r="F25">
            <v>1.2797999999999998</v>
          </cell>
        </row>
        <row r="26">
          <cell r="F26">
            <v>7.1981999999999999</v>
          </cell>
        </row>
        <row r="29">
          <cell r="F29">
            <v>0.31743800000000005</v>
          </cell>
        </row>
        <row r="30">
          <cell r="F30">
            <v>77.671000000000006</v>
          </cell>
        </row>
        <row r="31">
          <cell r="F31">
            <v>8.5100400000000017E-3</v>
          </cell>
        </row>
        <row r="32">
          <cell r="F32">
            <v>8.5100400000000015E-4</v>
          </cell>
        </row>
        <row r="33">
          <cell r="F33">
            <v>2.0262000000000002E-2</v>
          </cell>
        </row>
        <row r="34">
          <cell r="F34">
            <v>3.1946420000000003E-2</v>
          </cell>
        </row>
        <row r="39">
          <cell r="F39">
            <v>43.183277000000004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Ц-13 ВВ М-6-41-1 ОТ ПУ ДО ТВ-6 (Д-133 ММ L-400 П.М.)</v>
          </cell>
        </row>
        <row r="20">
          <cell r="F20">
            <v>1.508</v>
          </cell>
        </row>
        <row r="22">
          <cell r="F22">
            <v>0.88192000000000004</v>
          </cell>
        </row>
        <row r="25">
          <cell r="F25">
            <v>5.1080000000000005</v>
          </cell>
        </row>
        <row r="26">
          <cell r="F26">
            <v>27.812000000000001</v>
          </cell>
        </row>
        <row r="29">
          <cell r="F29">
            <v>1.2573816</v>
          </cell>
        </row>
        <row r="30">
          <cell r="F30">
            <v>307.65720000000005</v>
          </cell>
        </row>
        <row r="31">
          <cell r="F31">
            <v>3.3708528000000001E-2</v>
          </cell>
        </row>
        <row r="32">
          <cell r="F32">
            <v>3.3708528000000004E-3</v>
          </cell>
        </row>
        <row r="33">
          <cell r="F33">
            <v>8.0258400000000008E-2</v>
          </cell>
        </row>
        <row r="34">
          <cell r="F34">
            <v>0.12654074400000001</v>
          </cell>
        </row>
        <row r="39">
          <cell r="F39">
            <v>165.90087840000001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Ц-13 ВВ М-6-41 ОТ ТК-3 ДО Ж/Д 5 (Д-159 ММ L-200 П.М.)</v>
          </cell>
        </row>
        <row r="20">
          <cell r="F20">
            <v>0.86999999999999988</v>
          </cell>
        </row>
        <row r="22">
          <cell r="F22">
            <v>0.50880000000000003</v>
          </cell>
        </row>
        <row r="25">
          <cell r="F25">
            <v>2.8439999999999999</v>
          </cell>
        </row>
        <row r="26">
          <cell r="F26">
            <v>15.995999999999999</v>
          </cell>
        </row>
        <row r="29">
          <cell r="F29">
            <v>0.70542300000000002</v>
          </cell>
        </row>
        <row r="30">
          <cell r="F30">
            <v>172.60350000000003</v>
          </cell>
        </row>
        <row r="31">
          <cell r="F31">
            <v>1.8911340000000002E-2</v>
          </cell>
        </row>
        <row r="32">
          <cell r="F32">
            <v>1.8911340000000003E-3</v>
          </cell>
        </row>
        <row r="33">
          <cell r="F33">
            <v>4.5027000000000005E-2</v>
          </cell>
        </row>
        <row r="34">
          <cell r="F34">
            <v>7.0992570000000005E-2</v>
          </cell>
        </row>
        <row r="39">
          <cell r="F39">
            <v>95.970582000000007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Лист2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М-В Ц-12 ВВ Р-14-6 ОТ Р-14-6 ДО ТВ-3А (Д-159 ММ L-510 П.М.)</v>
          </cell>
        </row>
        <row r="20">
          <cell r="F20">
            <v>2.2185000000000001</v>
          </cell>
        </row>
        <row r="22">
          <cell r="F22">
            <v>1.2974400000000001</v>
          </cell>
        </row>
        <row r="25">
          <cell r="F25">
            <v>7.2521999999999993</v>
          </cell>
        </row>
        <row r="26">
          <cell r="F26">
            <v>40.7898</v>
          </cell>
        </row>
        <row r="29">
          <cell r="F29">
            <v>1.7988310000000001</v>
          </cell>
        </row>
        <row r="30">
          <cell r="F30">
            <v>440.1395</v>
          </cell>
        </row>
        <row r="31">
          <cell r="F31">
            <v>4.822398E-2</v>
          </cell>
        </row>
        <row r="32">
          <cell r="F32">
            <v>4.8223980000000003E-3</v>
          </cell>
        </row>
        <row r="33">
          <cell r="F33">
            <v>0.114819</v>
          </cell>
        </row>
        <row r="34">
          <cell r="F34">
            <v>0.18103129000000001</v>
          </cell>
        </row>
        <row r="39">
          <cell r="F39">
            <v>244.705859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 М-В Ц-12 ВВ Р-14-6 ОТ ТВ-4 ДО ТВ-5 (Д-108 ММ L-280 П.М.)</v>
          </cell>
        </row>
        <row r="20">
          <cell r="F20">
            <v>0.63800000000000001</v>
          </cell>
        </row>
        <row r="22">
          <cell r="F22">
            <v>0.37312000000000001</v>
          </cell>
        </row>
        <row r="25">
          <cell r="F25">
            <v>2.8727999999999998</v>
          </cell>
        </row>
        <row r="26">
          <cell r="F26">
            <v>11.648</v>
          </cell>
        </row>
        <row r="29">
          <cell r="F29">
            <v>0.6942181999999999</v>
          </cell>
        </row>
        <row r="30">
          <cell r="F30">
            <v>169.86189999999999</v>
          </cell>
        </row>
        <row r="31">
          <cell r="F31">
            <v>1.8610955999999998E-2</v>
          </cell>
        </row>
        <row r="32">
          <cell r="F32">
            <v>1.8610955999999999E-3</v>
          </cell>
        </row>
        <row r="33">
          <cell r="F33">
            <v>4.4311799999999991E-2</v>
          </cell>
        </row>
        <row r="34">
          <cell r="F34">
            <v>6.9864937999999988E-2</v>
          </cell>
        </row>
        <row r="39">
          <cell r="F39">
            <v>92.471000799999999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G39"/>
  <sheetViews>
    <sheetView showGridLines="0" topLeftCell="A4" zoomScaleNormal="10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139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31.5" customHeight="1">
      <c r="A8" s="137" t="s">
        <v>8</v>
      </c>
      <c r="B8" s="313" t="s">
        <v>138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159.386/100</f>
        <v>1.5938600000000001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21.198338000000003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3.67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2.1201590000000001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1.0642999999999998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3.67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0.62243199999999999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47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6">
        <f>E23*E24</f>
        <v>52.597699999999996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4.8221999999999996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19.552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247.93/100</f>
        <v>2.4793000000000003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79.288014000000004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1.1652710000000002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285.11950000000002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3.1239180000000005E-2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3.1239180000000003E-3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7.4379000000000001E-2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0.11727089000000002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155.20421099999999</v>
      </c>
      <c r="G39" s="63"/>
    </row>
  </sheetData>
  <mergeCells count="21">
    <mergeCell ref="B2:F2"/>
    <mergeCell ref="B3:F3"/>
    <mergeCell ref="E12:F12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A37:F37"/>
    <mergeCell ref="A35:F35"/>
    <mergeCell ref="A36:C36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[4]bv_abc4!B8</f>
        <v xml:space="preserve"> ВОССТАНОВЛЕНИЕ ТЕПЛОИЗОЛЯЦИИ ТЕПЛОВЫХ СЕТЕЙ ПО АДРЕСУ:М-В Ц-10/11 ВВ М-6-37А ОТ ТВ-21 ДО Ж/Д 14 (Д-108 ММ L-120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[4]bv_abc4!F39</f>
        <v>39.605411599999996</v>
      </c>
    </row>
    <row r="18" spans="1:4">
      <c r="A18" s="60"/>
      <c r="B18" s="61" t="s">
        <v>42</v>
      </c>
      <c r="C18" s="61" t="s">
        <v>21</v>
      </c>
      <c r="D18" s="143">
        <f>D17</f>
        <v>39.605411599999996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[4]bv_abc4!F20+[4]bv_abc4!F22</f>
        <v>0.41364000000000001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[4]bv_abc4!F29</f>
        <v>0.29751939999999999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[4]bv_abc4!F25</f>
        <v>1.2311999999999999</v>
      </c>
    </row>
    <row r="27" spans="1:4">
      <c r="A27" s="82" t="s">
        <v>24</v>
      </c>
      <c r="B27" s="83" t="s">
        <v>117</v>
      </c>
      <c r="C27" s="84" t="s">
        <v>96</v>
      </c>
      <c r="D27" s="125">
        <f>[4]bv_abc4!F30</f>
        <v>72.797300000000007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[4]bv_abc4!F31</f>
        <v>7.9760520000000008E-3</v>
      </c>
    </row>
    <row r="29" spans="1:4">
      <c r="A29" s="82" t="s">
        <v>27</v>
      </c>
      <c r="B29" s="83" t="s">
        <v>113</v>
      </c>
      <c r="C29" s="84" t="s">
        <v>23</v>
      </c>
      <c r="D29" s="125">
        <f>[4]bv_abc4!F32</f>
        <v>7.9760520000000002E-4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[4]bv_abc4!F33</f>
        <v>1.89906E-2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[4]bv_abc4!F34</f>
        <v>2.9941846000000001E-2</v>
      </c>
    </row>
    <row r="32" spans="1:4">
      <c r="A32" s="82" t="s">
        <v>30</v>
      </c>
      <c r="B32" s="83" t="s">
        <v>134</v>
      </c>
      <c r="C32" s="84" t="s">
        <v>25</v>
      </c>
      <c r="D32" s="125">
        <f>[4]bv_abc4!F26</f>
        <v>4.992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160090060</oddHeader>
    <oddFooter>&amp;C&amp;"Times New Roman,обычный"&amp;9&amp;P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[49]bv_abc4!B2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[49]bv_abc4!B8</f>
        <v>ВОССТАНОВЛЕНИЕ ТЕПЛОИЗОЛЯЦИИ ТЕПЛОВЫХ СЕТЕЙ ПО АДРЕСУ: КВАРТАЛ 15 ВВ 4-35 ТКВ-17-18 (Д-133 ММ L-220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[49]bv_abc4!F39</f>
        <v>91.25107899999999</v>
      </c>
    </row>
    <row r="18" spans="1:4">
      <c r="A18" s="60"/>
      <c r="B18" s="61" t="s">
        <v>42</v>
      </c>
      <c r="C18" s="61" t="s">
        <v>21</v>
      </c>
      <c r="D18" s="147">
        <f>D17</f>
        <v>91.25107899999999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[49]bv_abc4!F20+[49]bv_abc4!F22</f>
        <v>1.3190519999999999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[49]bv_abc4!F29</f>
        <v>0.6915579999999999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[49]bv_abc4!F25</f>
        <v>2.8094000000000001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[49]bv_abc4!F30</f>
        <v>169.21099999999998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[49]bv_abc4!F31</f>
        <v>1.8539639999999996E-2</v>
      </c>
    </row>
    <row r="29" spans="1:4">
      <c r="A29" s="82" t="s">
        <v>27</v>
      </c>
      <c r="B29" s="83" t="s">
        <v>113</v>
      </c>
      <c r="C29" s="84" t="s">
        <v>23</v>
      </c>
      <c r="D29" s="149">
        <f>[49]bv_abc4!F32</f>
        <v>1.8539639999999998E-3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[49]bv_abc4!F33</f>
        <v>4.4141999999999994E-2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[49]bv_abc4!F34</f>
        <v>6.9597219999999987E-2</v>
      </c>
    </row>
    <row r="32" spans="1:4">
      <c r="A32" s="82" t="s">
        <v>30</v>
      </c>
      <c r="B32" s="83" t="s">
        <v>153</v>
      </c>
      <c r="C32" s="84" t="s">
        <v>25</v>
      </c>
      <c r="D32" s="149">
        <f>[49]bv_abc4!F26</f>
        <v>15.296600000000002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Roman,обычный"&amp;9Э160130060</oddHeader>
    <oddFooter>&amp;C&amp;"Times New Roman,обычный"&amp;9&amp;P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18" sqref="E18:F18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280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281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139.79/100</f>
        <v>1.3978999999999999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18.59207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f>4.199</f>
        <v>4.1989999999999998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2.4257622999999997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1.2177099999999998</v>
      </c>
    </row>
    <row r="21" spans="1:7" s="71" customFormat="1" ht="25.5">
      <c r="A21" s="247" t="s">
        <v>26</v>
      </c>
      <c r="B21" s="248" t="s">
        <v>135</v>
      </c>
      <c r="C21" s="248" t="s">
        <v>136</v>
      </c>
      <c r="D21" s="249" t="s">
        <v>23</v>
      </c>
      <c r="E21" s="387">
        <v>4.1989999999999998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0.71215039999999996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v>28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46.132799999999996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3.9815999999999998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22.394399999999997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7">
        <f>210.13/100</f>
        <v>2.1013000000000002</v>
      </c>
      <c r="F27" s="388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67.199574000000013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0.98761100000000002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241.64950000000002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2.6476380000000001E-2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2.6476380000000003E-3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6.3038999999999998E-2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9.9391490000000013E-2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134.35020630000002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2018)&amp;C&amp;P&amp;R160130070</oddHeader>
    <oddFooter>&amp;CСтраниц - &amp;N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0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[50]bv_abc4!B2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3.25" customHeight="1">
      <c r="A4" s="336" t="str">
        <f>[50]bv_abc4!B8</f>
        <v>ВОССТАНОВЛЕНИЕ ТЕПЛОИЗОЛЯЦИИ ТЕПЛОВЫХ СЕТЕЙ ПО АДРЕСУ: КВАРТАЛ 15 ВВ 4-37 ТК-2-3 (Д-159 ММ L-280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[50]bv_abc4!F39</f>
        <v>134.35020630000002</v>
      </c>
    </row>
    <row r="18" spans="1:4">
      <c r="A18" s="60"/>
      <c r="B18" s="61" t="s">
        <v>42</v>
      </c>
      <c r="C18" s="61" t="s">
        <v>21</v>
      </c>
      <c r="D18" s="147">
        <f>D17</f>
        <v>134.35020630000002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[50]bv_abc4!F20+[50]bv_abc4!F22</f>
        <v>1.9298603999999999</v>
      </c>
    </row>
    <row r="22" spans="1:4">
      <c r="A22" s="82" t="s">
        <v>24</v>
      </c>
      <c r="B22" s="83" t="s">
        <v>132</v>
      </c>
      <c r="C22" s="84" t="s">
        <v>22</v>
      </c>
      <c r="D22" s="173">
        <f>[50]bv_abc4!F29</f>
        <v>0.98761100000000002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[50]bv_abc4!F25</f>
        <v>3.9815999999999998</v>
      </c>
    </row>
    <row r="27" spans="1:4">
      <c r="A27" s="82" t="s">
        <v>24</v>
      </c>
      <c r="B27" s="83" t="s">
        <v>117</v>
      </c>
      <c r="C27" s="84" t="s">
        <v>96</v>
      </c>
      <c r="D27" s="174">
        <f>[50]bv_abc4!F30</f>
        <v>241.64950000000002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[50]bv_abc4!F31</f>
        <v>2.6476380000000001E-2</v>
      </c>
    </row>
    <row r="29" spans="1:4">
      <c r="A29" s="82" t="s">
        <v>27</v>
      </c>
      <c r="B29" s="83" t="s">
        <v>113</v>
      </c>
      <c r="C29" s="84" t="s">
        <v>23</v>
      </c>
      <c r="D29" s="174">
        <f>[50]bv_abc4!F32</f>
        <v>2.6476380000000003E-3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[50]bv_abc4!F33</f>
        <v>6.3038999999999998E-2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[50]bv_abc4!F34</f>
        <v>9.9391490000000013E-2</v>
      </c>
    </row>
    <row r="32" spans="1:4">
      <c r="A32" s="82" t="s">
        <v>30</v>
      </c>
      <c r="B32" s="83" t="s">
        <v>153</v>
      </c>
      <c r="C32" s="84" t="s">
        <v>25</v>
      </c>
      <c r="D32" s="174">
        <f>[50]bv_abc4!F26</f>
        <v>22.394399999999997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160130070</oddHeader>
    <oddFooter>&amp;C&amp;"Times New Roman,обычный"&amp;9&amp;P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282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283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54.9/100</f>
        <v>0.54899999999999993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7.3016999999999994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1.65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0.95320499999999997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0.47849999999999993</v>
      </c>
    </row>
    <row r="21" spans="1:7" s="71" customFormat="1" ht="25.5">
      <c r="A21" s="247" t="s">
        <v>26</v>
      </c>
      <c r="B21" s="248" t="s">
        <v>135</v>
      </c>
      <c r="C21" s="248" t="s">
        <v>136</v>
      </c>
      <c r="D21" s="249" t="s">
        <v>23</v>
      </c>
      <c r="E21" s="387">
        <v>1.65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0.27983999999999998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v>11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18.1236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1.5642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8.7977999999999987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7">
        <f>82.55/100</f>
        <v>0.82550000000000001</v>
      </c>
      <c r="F27" s="388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26.39949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0.38798499999999997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94.932500000000005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1.04013E-2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1.04013E-3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2.4764999999999999E-2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3.9046150000000002E-2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52.777994999999997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2018)&amp;C&amp;P&amp;R160130080</oddHeader>
    <oddFooter>&amp;CСтраниц - &amp;N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[51]bv_abc4!B2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3.25" customHeight="1">
      <c r="A4" s="336" t="str">
        <f>[51]bv_abc4!B8</f>
        <v>ВОССТАНОВЛЕНИЕ ТЕПЛОИЗОЛЯЦИИ ТЕПЛОВЫХ СЕТЕЙ ПО АДРЕСУ: КВАРТАЛ 15 ВВ 4-37 ТК-3-3А (Д-159 ММ L-110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[51]bv_abc4!F39</f>
        <v>52.777994999999997</v>
      </c>
    </row>
    <row r="18" spans="1:4">
      <c r="A18" s="60"/>
      <c r="B18" s="61" t="s">
        <v>42</v>
      </c>
      <c r="C18" s="61" t="s">
        <v>21</v>
      </c>
      <c r="D18" s="147">
        <f>D17</f>
        <v>52.777994999999997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[51]bv_abc4!F20+[51]bv_abc4!F22</f>
        <v>0.7583399999999999</v>
      </c>
    </row>
    <row r="22" spans="1:4">
      <c r="A22" s="82" t="s">
        <v>24</v>
      </c>
      <c r="B22" s="83" t="s">
        <v>132</v>
      </c>
      <c r="C22" s="84" t="s">
        <v>22</v>
      </c>
      <c r="D22" s="173">
        <f>[51]bv_abc4!F29</f>
        <v>0.38798499999999997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[51]bv_abc4!F25</f>
        <v>1.5642</v>
      </c>
    </row>
    <row r="27" spans="1:4">
      <c r="A27" s="82" t="s">
        <v>24</v>
      </c>
      <c r="B27" s="83" t="s">
        <v>117</v>
      </c>
      <c r="C27" s="84" t="s">
        <v>96</v>
      </c>
      <c r="D27" s="174">
        <f>[51]bv_abc4!F30</f>
        <v>94.932500000000005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[51]bv_abc4!F31</f>
        <v>1.04013E-2</v>
      </c>
    </row>
    <row r="29" spans="1:4">
      <c r="A29" s="82" t="s">
        <v>27</v>
      </c>
      <c r="B29" s="83" t="s">
        <v>113</v>
      </c>
      <c r="C29" s="84" t="s">
        <v>23</v>
      </c>
      <c r="D29" s="174">
        <f>[51]bv_abc4!F32</f>
        <v>1.04013E-3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[51]bv_abc4!F33</f>
        <v>2.4764999999999999E-2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[51]bv_abc4!F34</f>
        <v>3.9046150000000002E-2</v>
      </c>
    </row>
    <row r="32" spans="1:4">
      <c r="A32" s="82" t="s">
        <v>30</v>
      </c>
      <c r="B32" s="83" t="s">
        <v>153</v>
      </c>
      <c r="C32" s="84" t="s">
        <v>25</v>
      </c>
      <c r="D32" s="174">
        <f>[51]bv_abc4!F26</f>
        <v>8.7977999999999987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160130080</oddHeader>
    <oddFooter>&amp;C&amp;"Times New Roman,обычный"&amp;9&amp;P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284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285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49.93/100</f>
        <v>0.49930000000000002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6.6406900000000002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0.86654999999999993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0.43499999999999994</v>
      </c>
    </row>
    <row r="21" spans="1:7" s="71" customFormat="1" ht="25.5">
      <c r="A21" s="247" t="s">
        <v>26</v>
      </c>
      <c r="B21" s="248" t="s">
        <v>135</v>
      </c>
      <c r="C21" s="248" t="s">
        <v>136</v>
      </c>
      <c r="D21" s="249" t="s">
        <v>23</v>
      </c>
      <c r="E21" s="387">
        <v>1.5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0.25440000000000002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v>10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16.475999999999999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1.4219999999999999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7.9979999999999993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7">
        <f>75.05/100</f>
        <v>0.75049999999999994</v>
      </c>
      <c r="F27" s="388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24.000989999999998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0.35273499999999997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86.30749999999999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9.4562999999999991E-3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9.4562999999999993E-4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2.2514999999999997E-2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3.549865E-2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47.984229999999997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2018)&amp;C&amp;P&amp;R160130100</oddHeader>
    <oddFooter>&amp;CСтраниц - &amp;N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[52]bv_abc4!B2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3.25" customHeight="1">
      <c r="A4" s="336" t="str">
        <f>[52]bv_abc4!B8</f>
        <v>ВОССТАНОВЛЕНИЕ ТЕПЛОИЗОЛЯЦИИ ТЕПЛОВЫХ СЕТЕЙ ПО АДРЕСУ: Ц-5 ВВ 7-42 ТКВ-4-4А (Д-159 ММ L-100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[52]bv_abc4!F39</f>
        <v>47.984229999999997</v>
      </c>
    </row>
    <row r="18" spans="1:4">
      <c r="A18" s="60"/>
      <c r="B18" s="61" t="s">
        <v>42</v>
      </c>
      <c r="C18" s="61" t="s">
        <v>21</v>
      </c>
      <c r="D18" s="147">
        <f>D17</f>
        <v>47.984229999999997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[52]bv_abc4!F20+[52]bv_abc4!F22</f>
        <v>0.68940000000000001</v>
      </c>
    </row>
    <row r="22" spans="1:4">
      <c r="A22" s="82" t="s">
        <v>24</v>
      </c>
      <c r="B22" s="83" t="s">
        <v>132</v>
      </c>
      <c r="C22" s="84" t="s">
        <v>22</v>
      </c>
      <c r="D22" s="173">
        <f>[52]bv_abc4!F29</f>
        <v>0.35273499999999997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[52]bv_abc4!F25</f>
        <v>1.4219999999999999</v>
      </c>
    </row>
    <row r="27" spans="1:4">
      <c r="A27" s="82" t="s">
        <v>24</v>
      </c>
      <c r="B27" s="83" t="s">
        <v>117</v>
      </c>
      <c r="C27" s="84" t="s">
        <v>96</v>
      </c>
      <c r="D27" s="174">
        <f>[52]bv_abc4!F30</f>
        <v>86.30749999999999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[52]bv_abc4!F31</f>
        <v>9.4562999999999991E-3</v>
      </c>
    </row>
    <row r="29" spans="1:4">
      <c r="A29" s="82" t="s">
        <v>27</v>
      </c>
      <c r="B29" s="83" t="s">
        <v>113</v>
      </c>
      <c r="C29" s="84" t="s">
        <v>23</v>
      </c>
      <c r="D29" s="174">
        <f>[52]bv_abc4!F32</f>
        <v>9.4562999999999993E-4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[52]bv_abc4!F33</f>
        <v>2.2514999999999997E-2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[52]bv_abc4!F34</f>
        <v>3.549865E-2</v>
      </c>
    </row>
    <row r="32" spans="1:4">
      <c r="A32" s="82" t="s">
        <v>30</v>
      </c>
      <c r="B32" s="83" t="s">
        <v>153</v>
      </c>
      <c r="C32" s="84" t="s">
        <v>25</v>
      </c>
      <c r="D32" s="174">
        <f>[52]bv_abc4!F26</f>
        <v>7.9979999999999993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160130100</oddHeader>
    <oddFooter>&amp;C&amp;"Times New Roman,обычный"&amp;9&amp;P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286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287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69.9/100</f>
        <v>0.69900000000000007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9.2967000000000013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2.1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1.2131700000000001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0.60899999999999999</v>
      </c>
    </row>
    <row r="21" spans="1:7" s="71" customFormat="1" ht="25.5">
      <c r="A21" s="247" t="s">
        <v>26</v>
      </c>
      <c r="B21" s="248" t="s">
        <v>135</v>
      </c>
      <c r="C21" s="248" t="s">
        <v>136</v>
      </c>
      <c r="D21" s="249" t="s">
        <v>23</v>
      </c>
      <c r="E21" s="387">
        <v>2.1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0.35616000000000003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v>14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23.066399999999998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1.9907999999999999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11.197199999999999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7">
        <f>105.06/100</f>
        <v>1.0506</v>
      </c>
      <c r="F27" s="388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33.598188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0.49378199999999994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120.819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1.3237560000000001E-2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1.3237559999999999E-3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3.1517999999999997E-2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4.9693380000000002E-2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67.174458000000001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2018)&amp;C&amp;P&amp;R160130110</oddHeader>
    <oddFooter>&amp;CСтраниц - &amp;N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[53]bv_abc4!B2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3.25" customHeight="1">
      <c r="A4" s="336" t="str">
        <f>[53]bv_abc4!B8</f>
        <v>ВОССТАНОВЛЕНИЕ ТЕПЛОИЗОЛЯЦИИ ТЕПЛОВЫХ СЕТЕЙ ПО АДРЕСУ: КВАРТАЛ 4 ВВ 4-19 ТКВ-17-18 (Д-159 ММ L-140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[53]bv_abc4!F39</f>
        <v>67.174458000000001</v>
      </c>
    </row>
    <row r="18" spans="1:4">
      <c r="A18" s="60"/>
      <c r="B18" s="61" t="s">
        <v>42</v>
      </c>
      <c r="C18" s="61" t="s">
        <v>21</v>
      </c>
      <c r="D18" s="147">
        <f>D17</f>
        <v>67.174458000000001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[53]bv_abc4!F20+[53]bv_abc4!F22</f>
        <v>0.96516000000000002</v>
      </c>
    </row>
    <row r="22" spans="1:4">
      <c r="A22" s="82" t="s">
        <v>24</v>
      </c>
      <c r="B22" s="83" t="s">
        <v>132</v>
      </c>
      <c r="C22" s="84" t="s">
        <v>22</v>
      </c>
      <c r="D22" s="173">
        <f>[53]bv_abc4!F29</f>
        <v>0.49378199999999994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[53]bv_abc4!F25</f>
        <v>1.9907999999999999</v>
      </c>
    </row>
    <row r="27" spans="1:4">
      <c r="A27" s="82" t="s">
        <v>24</v>
      </c>
      <c r="B27" s="83" t="s">
        <v>117</v>
      </c>
      <c r="C27" s="84" t="s">
        <v>96</v>
      </c>
      <c r="D27" s="174">
        <f>[53]bv_abc4!F30</f>
        <v>120.819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[53]bv_abc4!F31</f>
        <v>1.3237560000000001E-2</v>
      </c>
    </row>
    <row r="29" spans="1:4">
      <c r="A29" s="82" t="s">
        <v>27</v>
      </c>
      <c r="B29" s="83" t="s">
        <v>113</v>
      </c>
      <c r="C29" s="84" t="s">
        <v>23</v>
      </c>
      <c r="D29" s="174">
        <f>[53]bv_abc4!F32</f>
        <v>1.3237559999999999E-3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[53]bv_abc4!F33</f>
        <v>3.1517999999999997E-2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[53]bv_abc4!F34</f>
        <v>4.9693380000000002E-2</v>
      </c>
    </row>
    <row r="32" spans="1:4">
      <c r="A32" s="82" t="s">
        <v>30</v>
      </c>
      <c r="B32" s="83" t="s">
        <v>153</v>
      </c>
      <c r="C32" s="84" t="s">
        <v>25</v>
      </c>
      <c r="D32" s="174">
        <f>[53]bv_abc4!F26</f>
        <v>11.197199999999999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160130110</oddHeader>
    <oddFooter>&amp;C&amp;"Times New Roman,обычный"&amp;9&amp;P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F25" sqref="F25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288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289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44.93/100</f>
        <v>0.44929999999999998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5.9756900000000002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1.35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0.779895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0.39150000000000001</v>
      </c>
    </row>
    <row r="21" spans="1:7" s="71" customFormat="1" ht="25.5">
      <c r="A21" s="247" t="s">
        <v>26</v>
      </c>
      <c r="B21" s="248" t="s">
        <v>135</v>
      </c>
      <c r="C21" s="248" t="s">
        <v>136</v>
      </c>
      <c r="D21" s="249" t="s">
        <v>23</v>
      </c>
      <c r="E21" s="387">
        <v>1.35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0.22896000000000002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f>90/10</f>
        <v>9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14.8284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295">
        <f>E23*E25</f>
        <v>1.2797999999999998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7.1981999999999999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7">
        <f>67.54/100</f>
        <v>0.67540000000000011</v>
      </c>
      <c r="F27" s="388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21.599292000000005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0.31743800000000005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77.671000000000006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8.5100400000000017E-3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8.5100400000000015E-4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2.0262000000000002E-2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3.1946420000000003E-2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43.183277000000004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2018)&amp;C&amp;P&amp;R160130090</oddHeader>
    <oddFooter>&amp;CСтраниц -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F26" sqref="F26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148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" customHeight="1">
      <c r="A8" s="137" t="s">
        <v>8</v>
      </c>
      <c r="B8" s="313" t="s">
        <v>149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61.042/100</f>
        <v>0.61041999999999996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8.1185860000000005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0.80877999999999994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0.40599999999999997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0.23743999999999998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18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20.143799999999999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1.8468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7.4879999999999995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94.954/100</f>
        <v>0.94953999999999994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30.366289199999997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0.44628379999999995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109.19709999999999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1.1964203999999999E-2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1.1964204E-3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2.8486199999999996E-2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4.4913241999999999E-2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59.437455199999995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2018)&amp;C&amp;P&amp;R160090070</oddHeader>
    <oddFooter>&amp;CСтраниц - &amp;N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abSelected="1"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[54]bv_abc4!B2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3.25" customHeight="1">
      <c r="A4" s="336" t="str">
        <f>[54]bv_abc4!B8</f>
        <v>ВОССТАНОВЛЕНИЕ ТЕПЛОИЗОЛЯЦИИ ТЕПЛОВЫХ СЕТЕЙ ПО АДРЕСУ: Ц-5 ВВ 7-45 ТКВ-3-33 (Д-159 ММ L-90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[54]bv_abc4!F39</f>
        <v>43.183277000000004</v>
      </c>
    </row>
    <row r="18" spans="1:4">
      <c r="A18" s="60"/>
      <c r="B18" s="61" t="s">
        <v>42</v>
      </c>
      <c r="C18" s="61" t="s">
        <v>21</v>
      </c>
      <c r="D18" s="147">
        <f>D17</f>
        <v>43.183277000000004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[54]bv_abc4!F20+[54]bv_abc4!F22</f>
        <v>0.62046000000000001</v>
      </c>
    </row>
    <row r="22" spans="1:4">
      <c r="A22" s="82" t="s">
        <v>24</v>
      </c>
      <c r="B22" s="83" t="s">
        <v>132</v>
      </c>
      <c r="C22" s="84" t="s">
        <v>22</v>
      </c>
      <c r="D22" s="173">
        <f>[54]bv_abc4!F29</f>
        <v>0.31743800000000005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[54]bv_abc4!F25</f>
        <v>1.2797999999999998</v>
      </c>
    </row>
    <row r="27" spans="1:4">
      <c r="A27" s="82" t="s">
        <v>24</v>
      </c>
      <c r="B27" s="83" t="s">
        <v>117</v>
      </c>
      <c r="C27" s="84" t="s">
        <v>96</v>
      </c>
      <c r="D27" s="174">
        <f>[54]bv_abc4!F30</f>
        <v>77.671000000000006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[54]bv_abc4!F31</f>
        <v>8.5100400000000017E-3</v>
      </c>
    </row>
    <row r="29" spans="1:4">
      <c r="A29" s="82" t="s">
        <v>27</v>
      </c>
      <c r="B29" s="83" t="s">
        <v>113</v>
      </c>
      <c r="C29" s="84" t="s">
        <v>23</v>
      </c>
      <c r="D29" s="174">
        <f>[54]bv_abc4!F32</f>
        <v>8.5100400000000015E-4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[54]bv_abc4!F33</f>
        <v>2.0262000000000002E-2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[54]bv_abc4!F34</f>
        <v>3.1946420000000003E-2</v>
      </c>
    </row>
    <row r="32" spans="1:4">
      <c r="A32" s="82" t="s">
        <v>30</v>
      </c>
      <c r="B32" s="83" t="s">
        <v>153</v>
      </c>
      <c r="C32" s="84" t="s">
        <v>25</v>
      </c>
      <c r="D32" s="174">
        <f>[54]bv_abc4!F26</f>
        <v>7.1981999999999999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160130090</oddHeader>
    <oddFooter>&amp;C&amp;"Times New Roman,обычный"&amp;9&amp;P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>
  <sheetPr codeName="Лист8"/>
  <dimension ref="B2:G29"/>
  <sheetViews>
    <sheetView zoomScaleNormal="100" workbookViewId="0">
      <selection activeCell="D10" sqref="D10"/>
    </sheetView>
  </sheetViews>
  <sheetFormatPr defaultColWidth="10.6640625" defaultRowHeight="12.75"/>
  <cols>
    <col min="1" max="1" width="3.83203125" style="1" customWidth="1"/>
    <col min="2" max="2" width="3.1640625" style="1" hidden="1" customWidth="1"/>
    <col min="3" max="3" width="78.33203125" style="1" customWidth="1"/>
    <col min="4" max="4" width="15" style="1" customWidth="1"/>
    <col min="5" max="5" width="11.6640625" style="1" customWidth="1"/>
    <col min="6" max="6" width="2.83203125" style="1" hidden="1" customWidth="1"/>
    <col min="7" max="7" width="11.33203125" style="1" customWidth="1"/>
    <col min="8" max="16384" width="10.6640625" style="1"/>
  </cols>
  <sheetData>
    <row r="2" spans="2:7" ht="14.25" customHeight="1">
      <c r="C2" s="405"/>
      <c r="D2" s="405"/>
      <c r="E2" s="405"/>
      <c r="F2" s="405"/>
      <c r="G2" s="2"/>
    </row>
    <row r="3" spans="2:7" ht="21.75" customHeight="1">
      <c r="C3" s="406"/>
      <c r="D3" s="406"/>
      <c r="E3" s="406"/>
      <c r="F3" s="406"/>
      <c r="G3" s="2"/>
    </row>
    <row r="4" spans="2:7" ht="40.5" customHeight="1">
      <c r="B4" s="3" t="s">
        <v>46</v>
      </c>
      <c r="C4" s="407"/>
      <c r="D4" s="407"/>
      <c r="E4" s="407"/>
      <c r="F4" s="407"/>
      <c r="G4" s="2"/>
    </row>
    <row r="5" spans="2:7" ht="14.25" customHeight="1">
      <c r="C5" s="408" t="s">
        <v>47</v>
      </c>
      <c r="D5" s="408"/>
      <c r="E5" s="408"/>
      <c r="F5" s="408"/>
      <c r="G5" s="4"/>
    </row>
    <row r="7" spans="2:7">
      <c r="C7" s="49" t="s">
        <v>48</v>
      </c>
      <c r="D7" s="138">
        <f>МАТЕР!D17</f>
        <v>155.20421099999999</v>
      </c>
      <c r="E7" s="5" t="s">
        <v>49</v>
      </c>
    </row>
    <row r="8" spans="2:7" ht="38.25">
      <c r="C8" s="50" t="s">
        <v>50</v>
      </c>
      <c r="D8" s="43">
        <v>4264.4344250000004</v>
      </c>
      <c r="E8" s="6" t="s">
        <v>51</v>
      </c>
    </row>
    <row r="9" spans="2:7" ht="27" customHeight="1">
      <c r="C9" s="50" t="s">
        <v>95</v>
      </c>
      <c r="D9" s="48">
        <v>167.5</v>
      </c>
      <c r="E9" s="6" t="s">
        <v>52</v>
      </c>
    </row>
    <row r="10" spans="2:7">
      <c r="C10" s="49" t="s">
        <v>53</v>
      </c>
      <c r="D10" s="44">
        <v>1.1200000000000001</v>
      </c>
      <c r="E10" s="5" t="s">
        <v>54</v>
      </c>
    </row>
    <row r="11" spans="2:7">
      <c r="C11" s="49" t="s">
        <v>55</v>
      </c>
      <c r="D11" s="139" t="e">
        <f>МАТЕР!#REF!/1000</f>
        <v>#REF!</v>
      </c>
      <c r="E11" s="5" t="s">
        <v>56</v>
      </c>
    </row>
    <row r="12" spans="2:7" ht="13.5" customHeight="1">
      <c r="C12" s="49" t="s">
        <v>57</v>
      </c>
      <c r="D12" s="135" t="e">
        <f>МАТЕР!#REF!/1000</f>
        <v>#REF!</v>
      </c>
      <c r="E12" s="5" t="s">
        <v>56</v>
      </c>
    </row>
    <row r="13" spans="2:7">
      <c r="C13" s="49" t="s">
        <v>58</v>
      </c>
      <c r="D13" s="46">
        <v>0</v>
      </c>
      <c r="E13" s="5" t="s">
        <v>56</v>
      </c>
    </row>
    <row r="14" spans="2:7" ht="17.25" customHeight="1">
      <c r="C14" s="51" t="s">
        <v>32</v>
      </c>
      <c r="D14" s="46"/>
      <c r="E14" s="5" t="s">
        <v>56</v>
      </c>
    </row>
    <row r="15" spans="2:7" ht="12.75" customHeight="1">
      <c r="C15" s="52" t="s">
        <v>59</v>
      </c>
      <c r="D15" s="46">
        <v>0</v>
      </c>
      <c r="E15" s="5" t="s">
        <v>56</v>
      </c>
    </row>
    <row r="16" spans="2:7">
      <c r="C16" s="53" t="s">
        <v>60</v>
      </c>
      <c r="D16" s="133">
        <v>3</v>
      </c>
      <c r="E16" s="5" t="s">
        <v>61</v>
      </c>
    </row>
    <row r="17" spans="3:6">
      <c r="C17" s="53" t="s">
        <v>33</v>
      </c>
      <c r="D17" s="44"/>
      <c r="E17" s="5" t="s">
        <v>61</v>
      </c>
    </row>
    <row r="18" spans="3:6">
      <c r="C18" s="53" t="s">
        <v>62</v>
      </c>
      <c r="D18" s="44"/>
      <c r="E18" s="5"/>
    </row>
    <row r="19" spans="3:6">
      <c r="C19" s="53" t="s">
        <v>63</v>
      </c>
      <c r="D19" s="44">
        <v>0</v>
      </c>
      <c r="E19" s="5" t="s">
        <v>61</v>
      </c>
    </row>
    <row r="20" spans="3:6">
      <c r="C20" s="53" t="s">
        <v>64</v>
      </c>
      <c r="D20" s="44">
        <v>0</v>
      </c>
      <c r="E20" s="5" t="s">
        <v>61</v>
      </c>
    </row>
    <row r="21" spans="3:6" ht="38.25">
      <c r="C21" s="51" t="s">
        <v>2</v>
      </c>
      <c r="D21" s="44">
        <v>0</v>
      </c>
      <c r="E21" s="45" t="s">
        <v>61</v>
      </c>
    </row>
    <row r="22" spans="3:6">
      <c r="C22" s="53" t="s">
        <v>3</v>
      </c>
      <c r="D22" s="44">
        <v>0</v>
      </c>
      <c r="E22" s="5" t="s">
        <v>56</v>
      </c>
    </row>
    <row r="23" spans="3:6" ht="27" customHeight="1">
      <c r="C23" s="54" t="s">
        <v>65</v>
      </c>
      <c r="D23" s="44">
        <v>3.2</v>
      </c>
      <c r="E23" s="5" t="s">
        <v>61</v>
      </c>
    </row>
    <row r="24" spans="3:6">
      <c r="C24" s="55" t="s">
        <v>66</v>
      </c>
      <c r="D24" s="47">
        <v>0</v>
      </c>
      <c r="E24" s="5" t="s">
        <v>56</v>
      </c>
    </row>
    <row r="25" spans="3:6">
      <c r="C25" s="53" t="s">
        <v>67</v>
      </c>
      <c r="D25" s="44">
        <v>0</v>
      </c>
      <c r="E25" s="5" t="s">
        <v>61</v>
      </c>
      <c r="F25" s="7"/>
    </row>
    <row r="26" spans="3:6">
      <c r="C26" s="53" t="s">
        <v>68</v>
      </c>
      <c r="D26" s="44">
        <v>17.27</v>
      </c>
      <c r="E26" s="5" t="s">
        <v>61</v>
      </c>
      <c r="F26" s="7"/>
    </row>
    <row r="27" spans="3:6">
      <c r="C27" s="53" t="s">
        <v>69</v>
      </c>
      <c r="D27" s="44">
        <v>0</v>
      </c>
      <c r="E27" s="5" t="s">
        <v>56</v>
      </c>
      <c r="F27" s="7"/>
    </row>
    <row r="28" spans="3:6">
      <c r="C28" s="53" t="s">
        <v>70</v>
      </c>
      <c r="D28" s="44">
        <v>0</v>
      </c>
      <c r="E28" s="5" t="s">
        <v>61</v>
      </c>
      <c r="F28" s="7"/>
    </row>
    <row r="29" spans="3:6">
      <c r="C29" s="53" t="s">
        <v>71</v>
      </c>
      <c r="D29" s="44">
        <v>0</v>
      </c>
      <c r="E29" s="5" t="s">
        <v>61</v>
      </c>
      <c r="F29" s="7"/>
    </row>
  </sheetData>
  <mergeCells count="4">
    <mergeCell ref="C2:F2"/>
    <mergeCell ref="C3:F3"/>
    <mergeCell ref="C4:F4"/>
    <mergeCell ref="C5:F5"/>
  </mergeCells>
  <phoneticPr fontId="2" type="noConversion"/>
  <pageMargins left="0.78740157480314965" right="0.19685039370078741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>
  <sheetPr codeName="Лист9"/>
  <dimension ref="B1:J33"/>
  <sheetViews>
    <sheetView topLeftCell="A4" zoomScaleNormal="100" zoomScaleSheetLayoutView="75" workbookViewId="0">
      <pane xSplit="2" topLeftCell="C1" activePane="topRight" state="frozen"/>
      <selection activeCell="K10" sqref="K10"/>
      <selection pane="topRight" activeCell="C4" sqref="C4:D4"/>
    </sheetView>
  </sheetViews>
  <sheetFormatPr defaultColWidth="10.33203125" defaultRowHeight="12.75"/>
  <cols>
    <col min="1" max="1" width="5" style="8" customWidth="1"/>
    <col min="2" max="2" width="7" style="9" customWidth="1"/>
    <col min="3" max="3" width="93.1640625" style="8" customWidth="1"/>
    <col min="4" max="4" width="20.6640625" style="8" customWidth="1"/>
    <col min="5" max="5" width="1.6640625" style="8" hidden="1" customWidth="1"/>
    <col min="6" max="6" width="0.1640625" style="8" hidden="1" customWidth="1"/>
    <col min="7" max="7" width="10.6640625" style="8" hidden="1" customWidth="1"/>
    <col min="8" max="8" width="11.83203125" style="8" hidden="1" customWidth="1"/>
    <col min="9" max="10" width="0.1640625" style="8" hidden="1" customWidth="1"/>
    <col min="11" max="16384" width="10.33203125" style="8"/>
  </cols>
  <sheetData>
    <row r="1" spans="2:10">
      <c r="C1" s="10" t="s">
        <v>72</v>
      </c>
    </row>
    <row r="2" spans="2:10" ht="15.75">
      <c r="C2" s="412" t="s">
        <v>73</v>
      </c>
      <c r="D2" s="412"/>
      <c r="E2" s="11"/>
      <c r="F2" s="12"/>
      <c r="G2" s="12"/>
      <c r="H2" s="13" t="s">
        <v>47</v>
      </c>
    </row>
    <row r="3" spans="2:10" ht="27" customHeight="1">
      <c r="C3" s="413"/>
      <c r="D3" s="413"/>
      <c r="E3" s="14"/>
    </row>
    <row r="4" spans="2:10" ht="71.25" customHeight="1">
      <c r="B4" s="15"/>
      <c r="C4" s="410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D4" s="410"/>
      <c r="E4" s="10" t="s">
        <v>74</v>
      </c>
      <c r="G4" s="16"/>
      <c r="H4" s="16"/>
    </row>
    <row r="5" spans="2:10" ht="20.25">
      <c r="C5" s="17" t="s">
        <v>47</v>
      </c>
      <c r="D5" s="18"/>
      <c r="E5" s="10"/>
      <c r="G5" s="16"/>
      <c r="H5" s="16"/>
    </row>
    <row r="6" spans="2:10" ht="27" customHeight="1">
      <c r="C6" s="19"/>
      <c r="D6" s="20"/>
    </row>
    <row r="7" spans="2:10">
      <c r="C7" s="21"/>
      <c r="D7" s="20"/>
    </row>
    <row r="8" spans="2:10" ht="15.75">
      <c r="C8" s="22" t="s">
        <v>47</v>
      </c>
      <c r="D8" s="23"/>
    </row>
    <row r="9" spans="2:10" ht="18.75">
      <c r="B9" s="411" t="s">
        <v>75</v>
      </c>
      <c r="C9" s="409" t="s">
        <v>76</v>
      </c>
      <c r="D9" s="24" t="s">
        <v>77</v>
      </c>
      <c r="E9" s="25"/>
    </row>
    <row r="10" spans="2:10" ht="18.75">
      <c r="B10" s="411"/>
      <c r="C10" s="409"/>
      <c r="D10" s="26" t="s">
        <v>78</v>
      </c>
      <c r="E10" s="25"/>
    </row>
    <row r="11" spans="2:10">
      <c r="B11" s="27">
        <v>1</v>
      </c>
      <c r="C11" s="27">
        <v>2</v>
      </c>
      <c r="D11" s="28">
        <v>3</v>
      </c>
      <c r="E11" s="25"/>
    </row>
    <row r="12" spans="2:10" ht="26.25" customHeight="1">
      <c r="B12" s="29">
        <v>1</v>
      </c>
      <c r="C12" s="30" t="s">
        <v>79</v>
      </c>
      <c r="D12" s="31">
        <f>Лист1!D15*Лист1!D23/100+Лист1!D15</f>
        <v>0</v>
      </c>
      <c r="E12" s="25"/>
    </row>
    <row r="13" spans="2:10" ht="32.25" thickBot="1">
      <c r="B13" s="29">
        <v>2</v>
      </c>
      <c r="C13" s="30" t="s">
        <v>80</v>
      </c>
      <c r="D13" s="31" t="e">
        <f>Лист1!D12+Лист1!D12*Лист1!D16/100+Лист1!D14+Лист1!D14*Лист1!D17/100+Лист1!D13+Лист1!D13*Лист1!D16/100</f>
        <v>#REF!</v>
      </c>
      <c r="J13" s="32"/>
    </row>
    <row r="14" spans="2:10" ht="36.75" customHeight="1">
      <c r="B14" s="29">
        <v>3</v>
      </c>
      <c r="C14" s="30" t="s">
        <v>81</v>
      </c>
      <c r="D14" s="31">
        <f>Лист1!D7*Лист1!D8/Лист1!D9*Лист1!D10</f>
        <v>4425.5591756929398</v>
      </c>
    </row>
    <row r="15" spans="2:10" ht="30.75" customHeight="1">
      <c r="B15" s="29">
        <v>4</v>
      </c>
      <c r="C15" s="30" t="s">
        <v>82</v>
      </c>
      <c r="D15" s="31" t="e">
        <f>Лист1!D11</f>
        <v>#REF!</v>
      </c>
    </row>
    <row r="16" spans="2:10" ht="30.75" customHeight="1">
      <c r="B16" s="29">
        <v>5</v>
      </c>
      <c r="C16" s="30" t="s">
        <v>83</v>
      </c>
      <c r="D16" s="31" t="e">
        <f>(D13+D14+D15)*Лист1!D19+('всп форма'!D13+'всп форма'!D14+'всп форма'!D15)*Лист1!D20/100+(D13+D14+D15)*Лист1!D21/100</f>
        <v>#REF!</v>
      </c>
    </row>
    <row r="17" spans="2:4" ht="33" customHeight="1">
      <c r="B17" s="29">
        <v>6</v>
      </c>
      <c r="C17" s="33" t="s">
        <v>84</v>
      </c>
      <c r="D17" s="31" t="e">
        <f>('всп форма'!D13+'всп форма'!D14+'всп форма'!D15+'всп форма'!D16)*Лист1!D26/100+Лист1!D24</f>
        <v>#REF!</v>
      </c>
    </row>
    <row r="18" spans="2:4" ht="29.25" customHeight="1">
      <c r="B18" s="29">
        <v>7</v>
      </c>
      <c r="C18" s="30" t="s">
        <v>85</v>
      </c>
      <c r="D18" s="31" t="e">
        <f>('всп форма'!D12+'всп форма'!D13+'всп форма'!D14+'всп форма'!D15+'всп форма'!D16+'всп форма'!D17)*Лист1!D29/100</f>
        <v>#REF!</v>
      </c>
    </row>
    <row r="19" spans="2:4" ht="28.5" customHeight="1">
      <c r="B19" s="29">
        <v>8</v>
      </c>
      <c r="C19" s="30" t="s">
        <v>86</v>
      </c>
      <c r="D19" s="31" t="e">
        <f>('всп форма'!D13+'всп форма'!D14+'всп форма'!D15+'всп форма'!D16+'всп форма'!D17)*Лист1!D28/100+Лист1!D27</f>
        <v>#REF!</v>
      </c>
    </row>
    <row r="20" spans="2:4" ht="48" customHeight="1">
      <c r="B20" s="29">
        <v>9</v>
      </c>
      <c r="C20" s="30" t="s">
        <v>87</v>
      </c>
      <c r="D20" s="34" t="e">
        <f>('всп форма'!D12+'всп форма'!D13+'всп форма'!D14+'всп форма'!D15+'всп форма'!D16+'всп форма'!D17+'всп форма'!D18)*Лист1!D25/100</f>
        <v>#REF!</v>
      </c>
    </row>
    <row r="21" spans="2:4" ht="24.75" customHeight="1">
      <c r="B21" s="29">
        <v>10</v>
      </c>
      <c r="C21" s="35" t="s">
        <v>88</v>
      </c>
      <c r="D21" s="36" t="e">
        <f>(D12+D13+D14+D15+D16+D17+D18+D19+D20)</f>
        <v>#REF!</v>
      </c>
    </row>
    <row r="22" spans="2:4" ht="25.5" customHeight="1">
      <c r="B22" s="29">
        <v>11</v>
      </c>
      <c r="C22" s="35" t="s">
        <v>89</v>
      </c>
      <c r="D22" s="36" t="e">
        <f>(D21-D19)*1.15+D19</f>
        <v>#REF!</v>
      </c>
    </row>
    <row r="23" spans="2:4">
      <c r="C23" s="37"/>
      <c r="D23" s="38"/>
    </row>
    <row r="24" spans="2:4" ht="15.75">
      <c r="C24" s="39" t="s">
        <v>90</v>
      </c>
      <c r="D24" s="40" t="s">
        <v>91</v>
      </c>
    </row>
    <row r="25" spans="2:4" ht="15.75">
      <c r="C25" s="41"/>
      <c r="D25" s="41"/>
    </row>
    <row r="26" spans="2:4" ht="15.75">
      <c r="C26" s="42" t="s">
        <v>92</v>
      </c>
      <c r="D26" s="40" t="s">
        <v>92</v>
      </c>
    </row>
    <row r="27" spans="2:4" ht="15.75">
      <c r="C27" s="42" t="s">
        <v>93</v>
      </c>
      <c r="D27" s="42" t="s">
        <v>93</v>
      </c>
    </row>
    <row r="29" spans="2:4" ht="54.95" customHeight="1"/>
    <row r="30" spans="2:4" ht="54.95" customHeight="1"/>
    <row r="31" spans="2:4" ht="54.95" customHeight="1"/>
    <row r="32" spans="2:4" ht="54.95" customHeight="1"/>
    <row r="33" ht="54.95" customHeight="1"/>
  </sheetData>
  <mergeCells count="4">
    <mergeCell ref="C9:C10"/>
    <mergeCell ref="C4:D4"/>
    <mergeCell ref="B9:B10"/>
    <mergeCell ref="C2:D3"/>
  </mergeCells>
  <phoneticPr fontId="2" type="noConversion"/>
  <printOptions horizontalCentered="1"/>
  <pageMargins left="1.1023622047244095" right="0.39370078740157483" top="0.62992125984251968" bottom="0.98425196850393704" header="0.51181102362204722" footer="0.51181102362204722"/>
  <pageSetup paperSize="9" scale="84" orientation="portrait" horizontalDpi="120" verticalDpi="144" r:id="rId1"/>
  <headerFooter alignWithMargins="0"/>
  <colBreaks count="1" manualBreakCount="1">
    <brk id="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[5]bv_abc4!B8</f>
        <v xml:space="preserve"> ВОССТАНОВЛЕНИЕ ТЕПЛОИЗОЛЯЦИИ ТЕПЛОВЫХ СЕТЕЙ ПО АДРЕСУ:М-В Ц-10/11 ВВ М-6-37А ОТ ТВ-21 ДО ТК-8 (Д-108 ММ L-180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[5]bv_abc4!F39</f>
        <v>59.437455199999995</v>
      </c>
    </row>
    <row r="18" spans="1:4">
      <c r="A18" s="60"/>
      <c r="B18" s="61" t="s">
        <v>42</v>
      </c>
      <c r="C18" s="61" t="s">
        <v>21</v>
      </c>
      <c r="D18" s="143">
        <f>D17</f>
        <v>59.437455199999995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[5]bv_abc4!F20+[5]bv_abc4!F22</f>
        <v>0.64344000000000001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[5]bv_abc4!F29</f>
        <v>0.44628379999999995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[5]bv_abc4!F25</f>
        <v>1.8468</v>
      </c>
    </row>
    <row r="27" spans="1:4">
      <c r="A27" s="82" t="s">
        <v>24</v>
      </c>
      <c r="B27" s="83" t="s">
        <v>117</v>
      </c>
      <c r="C27" s="84" t="s">
        <v>96</v>
      </c>
      <c r="D27" s="125">
        <f>[5]bv_abc4!F30</f>
        <v>109.19709999999999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[5]bv_abc4!F31</f>
        <v>1.1964203999999999E-2</v>
      </c>
    </row>
    <row r="29" spans="1:4">
      <c r="A29" s="82" t="s">
        <v>27</v>
      </c>
      <c r="B29" s="83" t="s">
        <v>113</v>
      </c>
      <c r="C29" s="84" t="s">
        <v>23</v>
      </c>
      <c r="D29" s="125">
        <f>[5]bv_abc4!F32</f>
        <v>1.1964204E-3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[5]bv_abc4!F33</f>
        <v>2.8486199999999996E-2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[5]bv_abc4!F34</f>
        <v>4.4913241999999999E-2</v>
      </c>
    </row>
    <row r="32" spans="1:4">
      <c r="A32" s="82" t="s">
        <v>30</v>
      </c>
      <c r="B32" s="83" t="s">
        <v>134</v>
      </c>
      <c r="C32" s="84" t="s">
        <v>25</v>
      </c>
      <c r="D32" s="125">
        <f>[5]bv_abc4!F26</f>
        <v>7.4879999999999995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Э160090070</oddHeader>
    <oddFooter>&amp;C&amp;"Times New Roman,обычный"&amp;9&amp;P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150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151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167.048/100</f>
        <v>1.67048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22.217383999999999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5.2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3.0040400000000003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1.508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5.2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0.88192000000000004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v>40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55.124000000000002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5.1080000000000005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27.812000000000001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267.528/100</f>
        <v>2.6752800000000003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85.555454400000016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1.2573816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307.65720000000005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3.3708528000000001E-2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3.3708528000000004E-3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8.0258400000000008E-2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0.12654074400000001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165.90087840000001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2018)&amp;C&amp;P&amp;R160090080</oddHeader>
    <oddFooter>&amp;CСтраниц -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1" spans="1:4" ht="6.75" customHeight="1"/>
    <row r="2" spans="1:4" ht="75.75" customHeight="1">
      <c r="A2" s="330" t="str">
        <f>[6]bv_abc4!B2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18" customHeight="1">
      <c r="A4" s="336" t="str">
        <f>[6]bv_abc4!B8</f>
        <v>ВОССТАНОВЛЕНИЕ ТЕПЛОИЗОЛЯЦИИ ТЕПЛОВЫХ СЕТЕЙ ПО АДРЕСУ: М-В Ц-13 ВВ М-6-41-1 ОТ ПУ ДО ТВ-6 (Д-133 ММ L-400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[6]bv_abc4!F39</f>
        <v>165.90087840000001</v>
      </c>
    </row>
    <row r="18" spans="1:4">
      <c r="A18" s="60"/>
      <c r="B18" s="61" t="s">
        <v>42</v>
      </c>
      <c r="C18" s="61" t="s">
        <v>21</v>
      </c>
      <c r="D18" s="147">
        <f>D17</f>
        <v>165.90087840000001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[6]bv_abc4!F20+[6]bv_abc4!F22</f>
        <v>2.38992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[6]bv_abc4!F29</f>
        <v>1.2573816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[6]bv_abc4!F25</f>
        <v>5.1080000000000005</v>
      </c>
    </row>
    <row r="27" spans="1:4">
      <c r="A27" s="82" t="s">
        <v>24</v>
      </c>
      <c r="B27" s="83" t="s">
        <v>117</v>
      </c>
      <c r="C27" s="84" t="s">
        <v>96</v>
      </c>
      <c r="D27" s="149">
        <f>[6]bv_abc4!F30</f>
        <v>307.65720000000005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[6]bv_abc4!F31</f>
        <v>3.3708528000000001E-2</v>
      </c>
    </row>
    <row r="29" spans="1:4">
      <c r="A29" s="82" t="s">
        <v>27</v>
      </c>
      <c r="B29" s="83" t="s">
        <v>113</v>
      </c>
      <c r="C29" s="84" t="s">
        <v>23</v>
      </c>
      <c r="D29" s="149">
        <f>[6]bv_abc4!F32</f>
        <v>3.3708528000000004E-3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[6]bv_abc4!F33</f>
        <v>8.0258400000000008E-2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[6]bv_abc4!F34</f>
        <v>0.12654074400000001</v>
      </c>
    </row>
    <row r="32" spans="1:4">
      <c r="A32" s="82" t="s">
        <v>30</v>
      </c>
      <c r="B32" s="83" t="s">
        <v>153</v>
      </c>
      <c r="C32" s="84" t="s">
        <v>25</v>
      </c>
      <c r="D32" s="149">
        <f>[6]bv_abc4!F26</f>
        <v>27.812000000000001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Roman,обычный"&amp;9Э160090080</oddHeader>
    <oddFooter>&amp;C&amp;"Times New Roman,обычный"&amp;9&amp;P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154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13" t="s">
        <v>155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99.9/100</f>
        <v>0.99900000000000011</v>
      </c>
      <c r="F16" s="310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13.286700000000002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3</v>
      </c>
      <c r="F18" s="312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1.7330999999999999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0.86999999999999988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3</v>
      </c>
      <c r="F21" s="312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0.50880000000000003</v>
      </c>
    </row>
    <row r="23" spans="1:7" s="71" customFormat="1">
      <c r="A23" s="92" t="s">
        <v>27</v>
      </c>
      <c r="B23" s="93" t="s">
        <v>128</v>
      </c>
      <c r="C23" s="93" t="s">
        <v>156</v>
      </c>
      <c r="D23" s="94" t="s">
        <v>122</v>
      </c>
      <c r="E23" s="311">
        <v>20</v>
      </c>
      <c r="F23" s="312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32.951999999999998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2.8439999999999999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15.995999999999999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11">
        <f>150.09/100</f>
        <v>1.5009000000000001</v>
      </c>
      <c r="F27" s="312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47.998782000000006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0.70542300000000002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172.60350000000003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1.8911340000000002E-2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1.8911340000000003E-3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4.5027000000000005E-2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7.0992570000000005E-2</v>
      </c>
    </row>
    <row r="35" spans="1:7" s="166" customFormat="1" ht="13.5" outlineLevel="1" thickBot="1">
      <c r="A35" s="301"/>
      <c r="B35" s="302"/>
      <c r="C35" s="302"/>
      <c r="D35" s="302"/>
      <c r="E35" s="302"/>
      <c r="F35" s="303"/>
    </row>
    <row r="36" spans="1:7" s="166" customFormat="1" ht="13.5" customHeight="1" outlineLevel="1" thickTop="1">
      <c r="A36" s="304" t="s">
        <v>34</v>
      </c>
      <c r="B36" s="305"/>
      <c r="C36" s="305"/>
      <c r="D36" s="111"/>
      <c r="E36" s="112"/>
      <c r="F36" s="113"/>
    </row>
    <row r="37" spans="1:7" s="166" customFormat="1" outlineLevel="1">
      <c r="A37" s="298"/>
      <c r="B37" s="299"/>
      <c r="C37" s="299"/>
      <c r="D37" s="299"/>
      <c r="E37" s="299"/>
      <c r="F37" s="300"/>
    </row>
    <row r="38" spans="1:7" s="166" customFormat="1" outlineLevel="1">
      <c r="A38" s="114"/>
      <c r="B38" s="115"/>
      <c r="C38" s="116" t="s">
        <v>35</v>
      </c>
      <c r="D38" s="117"/>
      <c r="E38" s="118"/>
      <c r="F38" s="119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95.970582000000007</v>
      </c>
      <c r="G39" s="69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2018)&amp;C&amp;P&amp;R160090090</oddHeader>
    <oddFooter>&amp;CСтраниц -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5" customHeight="1">
      <c r="A2" s="330" t="str">
        <f>[7]bv_abc4!B2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33" customHeight="1">
      <c r="A4" s="336" t="str">
        <f>[7]bv_abc4!B8</f>
        <v>ВОССТАНОВЛЕНИЕ ТЕПЛОИЗОЛЯЦИИ ТЕПЛОВЫХ СЕТЕЙ ПО АДРЕСУ: М-В Ц-13 ВВ М-6-41 ОТ ТК-3 ДО Ж/Д 5 (Д-159 ММ L-200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[7]bv_abc4!F39</f>
        <v>95.970582000000007</v>
      </c>
    </row>
    <row r="18" spans="1:4">
      <c r="A18" s="60"/>
      <c r="B18" s="61" t="s">
        <v>42</v>
      </c>
      <c r="C18" s="61" t="s">
        <v>21</v>
      </c>
      <c r="D18" s="147">
        <f>D17</f>
        <v>95.970582000000007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[7]bv_abc4!F20+[7]bv_abc4!F22</f>
        <v>1.3788</v>
      </c>
    </row>
    <row r="22" spans="1:4">
      <c r="A22" s="82" t="s">
        <v>24</v>
      </c>
      <c r="B22" s="83" t="s">
        <v>132</v>
      </c>
      <c r="C22" s="84" t="s">
        <v>22</v>
      </c>
      <c r="D22" s="173">
        <f>[7]bv_abc4!F29</f>
        <v>0.70542300000000002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[7]bv_abc4!F25</f>
        <v>2.8439999999999999</v>
      </c>
    </row>
    <row r="27" spans="1:4">
      <c r="A27" s="82" t="s">
        <v>24</v>
      </c>
      <c r="B27" s="83" t="s">
        <v>117</v>
      </c>
      <c r="C27" s="84" t="s">
        <v>96</v>
      </c>
      <c r="D27" s="174">
        <f>[7]bv_abc4!F30</f>
        <v>172.60350000000003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[7]bv_abc4!F31</f>
        <v>1.8911340000000002E-2</v>
      </c>
    </row>
    <row r="29" spans="1:4">
      <c r="A29" s="82" t="s">
        <v>27</v>
      </c>
      <c r="B29" s="83" t="s">
        <v>113</v>
      </c>
      <c r="C29" s="84" t="s">
        <v>23</v>
      </c>
      <c r="D29" s="174">
        <f>[7]bv_abc4!F32</f>
        <v>1.8911340000000003E-3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[7]bv_abc4!F33</f>
        <v>4.5027000000000005E-2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[7]bv_abc4!F34</f>
        <v>7.0992570000000005E-2</v>
      </c>
    </row>
    <row r="32" spans="1:4">
      <c r="A32" s="82" t="s">
        <v>30</v>
      </c>
      <c r="B32" s="83" t="s">
        <v>153</v>
      </c>
      <c r="C32" s="84" t="s">
        <v>25</v>
      </c>
      <c r="D32" s="174">
        <f>[7]bv_abc4!F26</f>
        <v>15.995999999999999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160090090</oddHeader>
    <oddFooter>&amp;C&amp;"Times New Roman,обычный"&amp;9&amp;P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157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35" t="s">
        <v>158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254.6/100</f>
        <v>2.5459999999999998</v>
      </c>
      <c r="F16" s="310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33.861800000000002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7.65</v>
      </c>
      <c r="F18" s="312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4.4194050000000002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2.2185000000000001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7.65</v>
      </c>
      <c r="F21" s="312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1.2974400000000001</v>
      </c>
    </row>
    <row r="23" spans="1:7" s="71" customFormat="1">
      <c r="A23" s="92" t="s">
        <v>27</v>
      </c>
      <c r="B23" s="93" t="s">
        <v>128</v>
      </c>
      <c r="C23" s="93" t="s">
        <v>156</v>
      </c>
      <c r="D23" s="94" t="s">
        <v>122</v>
      </c>
      <c r="E23" s="311">
        <v>51</v>
      </c>
      <c r="F23" s="312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84.027599999999993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7.2521999999999993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2">
        <f>E23*E26</f>
        <v>40.7898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11">
        <f>382.73/100</f>
        <v>3.8273000000000001</v>
      </c>
      <c r="F27" s="312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122.39705400000001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1.7988310000000001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440.1395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4.822398E-2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4.8223980000000003E-3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0.114819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0.18103129000000001</v>
      </c>
    </row>
    <row r="35" spans="1:7" s="166" customFormat="1" ht="13.5" outlineLevel="1" thickBot="1">
      <c r="A35" s="301"/>
      <c r="B35" s="302"/>
      <c r="C35" s="302"/>
      <c r="D35" s="302"/>
      <c r="E35" s="302"/>
      <c r="F35" s="303"/>
    </row>
    <row r="36" spans="1:7" s="166" customFormat="1" ht="13.5" customHeight="1" outlineLevel="1" thickTop="1">
      <c r="A36" s="304" t="s">
        <v>34</v>
      </c>
      <c r="B36" s="305"/>
      <c r="C36" s="305"/>
      <c r="D36" s="111"/>
      <c r="E36" s="112"/>
      <c r="F36" s="113"/>
    </row>
    <row r="37" spans="1:7" s="166" customFormat="1" outlineLevel="1">
      <c r="A37" s="298"/>
      <c r="B37" s="299"/>
      <c r="C37" s="299"/>
      <c r="D37" s="299"/>
      <c r="E37" s="299"/>
      <c r="F37" s="300"/>
    </row>
    <row r="38" spans="1:7" s="166" customFormat="1" outlineLevel="1">
      <c r="A38" s="114"/>
      <c r="B38" s="115"/>
      <c r="C38" s="116" t="s">
        <v>35</v>
      </c>
      <c r="D38" s="117"/>
      <c r="E38" s="118"/>
      <c r="F38" s="119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244.705859</v>
      </c>
      <c r="G39" s="69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2018)&amp;C&amp;P&amp;R160090100</oddHeader>
    <oddFooter>&amp;CСтраниц -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5" customHeight="1">
      <c r="A2" s="330" t="str">
        <f>[8]bv_abc4!B2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1.75" customHeight="1">
      <c r="A4" s="336" t="str">
        <f>[8]bv_abc4!B8</f>
        <v>ВОССТАНОВЛЕНИЕ ТЕПЛОИЗОЛЯЦИИ ТЕПЛОВЫХ СЕТЕЙ ПО АДРЕСУ: М-В Ц-12 ВВ Р-14-6 ОТ Р-14-6 ДО ТВ-3А (Д-159 ММ L-510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[8]bv_abc4!F39</f>
        <v>244.705859</v>
      </c>
    </row>
    <row r="18" spans="1:4">
      <c r="A18" s="60"/>
      <c r="B18" s="61" t="s">
        <v>42</v>
      </c>
      <c r="C18" s="61" t="s">
        <v>21</v>
      </c>
      <c r="D18" s="147">
        <f>D17</f>
        <v>244.705859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[8]bv_abc4!F20+[8]bv_abc4!F22</f>
        <v>3.5159400000000005</v>
      </c>
    </row>
    <row r="22" spans="1:4">
      <c r="A22" s="82" t="s">
        <v>24</v>
      </c>
      <c r="B22" s="83" t="s">
        <v>132</v>
      </c>
      <c r="C22" s="84" t="s">
        <v>22</v>
      </c>
      <c r="D22" s="173">
        <f>[8]bv_abc4!F29</f>
        <v>1.7988310000000001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[8]bv_abc4!F25</f>
        <v>7.2521999999999993</v>
      </c>
    </row>
    <row r="27" spans="1:4">
      <c r="A27" s="82" t="s">
        <v>24</v>
      </c>
      <c r="B27" s="83" t="s">
        <v>117</v>
      </c>
      <c r="C27" s="84" t="s">
        <v>96</v>
      </c>
      <c r="D27" s="174">
        <f>[8]bv_abc4!F30</f>
        <v>440.1395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[8]bv_abc4!F31</f>
        <v>4.822398E-2</v>
      </c>
    </row>
    <row r="29" spans="1:4">
      <c r="A29" s="82" t="s">
        <v>27</v>
      </c>
      <c r="B29" s="83" t="s">
        <v>113</v>
      </c>
      <c r="C29" s="84" t="s">
        <v>23</v>
      </c>
      <c r="D29" s="174">
        <f>[8]bv_abc4!F32</f>
        <v>4.8223980000000003E-3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[8]bv_abc4!F33</f>
        <v>0.114819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[8]bv_abc4!F34</f>
        <v>0.18103129000000001</v>
      </c>
    </row>
    <row r="32" spans="1:4">
      <c r="A32" s="82" t="s">
        <v>30</v>
      </c>
      <c r="B32" s="83" t="s">
        <v>153</v>
      </c>
      <c r="C32" s="84" t="s">
        <v>25</v>
      </c>
      <c r="D32" s="174">
        <f>[8]bv_abc4!F26</f>
        <v>40.7898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160090100</oddHeader>
    <oddFooter>&amp;C&amp;"Times New Roman,обычный"&amp;9&amp;P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L26" sqref="L26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159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22.9" customHeight="1">
      <c r="A8" s="137" t="s">
        <v>8</v>
      </c>
      <c r="B8" s="313" t="s">
        <v>160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94.954/100</f>
        <v>0.94953999999999994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12.628881999999999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2.2000000000000002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1.2709400000000002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0.63800000000000001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2.2000000000000002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0.37312000000000001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28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31.334800000000001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2.8727999999999998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11.648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147.706/100</f>
        <v>1.4770599999999998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47.236378799999997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0.6942181999999999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169.86189999999999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1.8610955999999998E-2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1.8610955999999999E-3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4.4311799999999991E-2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6.9864937999999988E-2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92.471000799999999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2018)&amp;C&amp;P&amp;R160090110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2:D184"/>
  <sheetViews>
    <sheetView topLeftCell="A7" zoomScale="120" zoomScaleNormal="120" workbookViewId="0">
      <selection activeCell="E7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bv_abc4!B8</f>
        <v xml:space="preserve"> ВОССТАНОВЛЕНИЕ ТЕПЛОИЗОЛЯЦИИ ТЕПЛОВЫХ СЕТЕЙ ПО АДРЕСУ:УЛ. НАБ.АНХОР ВВ М-6-27 ОТ ТК-7 ДО "ВЕЛИСЕЛ КАФОЛАТ"  (Д-108 ММ L-470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31">
        <f>bv_abc4!F39</f>
        <v>155.20421099999999</v>
      </c>
    </row>
    <row r="18" spans="1:4">
      <c r="A18" s="60"/>
      <c r="B18" s="61" t="s">
        <v>42</v>
      </c>
      <c r="C18" s="61" t="s">
        <v>21</v>
      </c>
      <c r="D18" s="132">
        <f>D17</f>
        <v>155.20421099999999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bv_abc4!F20+bv_abc4!F22</f>
        <v>1.6867319999999997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bv_abc4!F29</f>
        <v>1.1652710000000002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bv_abc4!F25</f>
        <v>4.8221999999999996</v>
      </c>
    </row>
    <row r="27" spans="1:4">
      <c r="A27" s="82" t="s">
        <v>24</v>
      </c>
      <c r="B27" s="83" t="s">
        <v>117</v>
      </c>
      <c r="C27" s="84" t="s">
        <v>96</v>
      </c>
      <c r="D27" s="125">
        <f>bv_abc4!F30</f>
        <v>285.11950000000002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bv_abc4!F31</f>
        <v>3.1239180000000005E-2</v>
      </c>
    </row>
    <row r="29" spans="1:4">
      <c r="A29" s="82" t="s">
        <v>27</v>
      </c>
      <c r="B29" s="83" t="s">
        <v>113</v>
      </c>
      <c r="C29" s="84" t="s">
        <v>23</v>
      </c>
      <c r="D29" s="125">
        <f>bv_abc4!F32</f>
        <v>3.1239180000000003E-3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bv_abc4!F33</f>
        <v>7.4379000000000001E-2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bv_abc4!F34</f>
        <v>0.11727089000000002</v>
      </c>
    </row>
    <row r="32" spans="1:4">
      <c r="A32" s="82" t="s">
        <v>30</v>
      </c>
      <c r="B32" s="83" t="s">
        <v>134</v>
      </c>
      <c r="C32" s="84" t="s">
        <v>25</v>
      </c>
      <c r="D32" s="125">
        <f>bv_abc4!F26</f>
        <v>19.552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34:D34"/>
    <mergeCell ref="A20:D20"/>
    <mergeCell ref="A16:D16"/>
    <mergeCell ref="A25:D25"/>
    <mergeCell ref="A12:D12"/>
    <mergeCell ref="A13:D13"/>
    <mergeCell ref="A14:D14"/>
    <mergeCell ref="A15:D15"/>
    <mergeCell ref="A19:D19"/>
    <mergeCell ref="A24:D24"/>
  </mergeCells>
  <phoneticPr fontId="2" type="noConversion"/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Э160090010</oddHeader>
    <oddFooter>&amp;C&amp;"Times New Roman,обычный"&amp;9&amp;P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[9]bv_abc4!B8</f>
        <v xml:space="preserve"> ВОССТАНОВЛЕНИЕ ТЕПЛОИЗОЛЯЦИИ ТЕПЛОВЫХ СЕТЕЙ ПО АДРЕСУ: М-В Ц-12 ВВ Р-14-6 ОТ ТВ-4 ДО ТВ-5 (Д-108 ММ L-280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[9]bv_abc4!F39</f>
        <v>92.471000799999999</v>
      </c>
    </row>
    <row r="18" spans="1:4">
      <c r="A18" s="60"/>
      <c r="B18" s="61" t="s">
        <v>42</v>
      </c>
      <c r="C18" s="61" t="s">
        <v>21</v>
      </c>
      <c r="D18" s="143">
        <f>D17</f>
        <v>92.471000799999999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[9]bv_abc4!F20+[9]bv_abc4!F22</f>
        <v>1.01112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[9]bv_abc4!F29</f>
        <v>0.6942181999999999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[9]bv_abc4!F25</f>
        <v>2.8727999999999998</v>
      </c>
    </row>
    <row r="27" spans="1:4">
      <c r="A27" s="82" t="s">
        <v>24</v>
      </c>
      <c r="B27" s="83" t="s">
        <v>117</v>
      </c>
      <c r="C27" s="84" t="s">
        <v>96</v>
      </c>
      <c r="D27" s="125">
        <f>[9]bv_abc4!F30</f>
        <v>169.86189999999999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[9]bv_abc4!F31</f>
        <v>1.8610955999999998E-2</v>
      </c>
    </row>
    <row r="29" spans="1:4">
      <c r="A29" s="82" t="s">
        <v>27</v>
      </c>
      <c r="B29" s="83" t="s">
        <v>113</v>
      </c>
      <c r="C29" s="84" t="s">
        <v>23</v>
      </c>
      <c r="D29" s="125">
        <f>[9]bv_abc4!F32</f>
        <v>1.8610955999999999E-3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[9]bv_abc4!F33</f>
        <v>4.4311799999999991E-2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[9]bv_abc4!F34</f>
        <v>6.9864937999999988E-2</v>
      </c>
    </row>
    <row r="32" spans="1:4">
      <c r="A32" s="82" t="s">
        <v>30</v>
      </c>
      <c r="B32" s="83" t="s">
        <v>134</v>
      </c>
      <c r="C32" s="84" t="s">
        <v>25</v>
      </c>
      <c r="D32" s="125">
        <f>[9]bv_abc4!F26</f>
        <v>11.648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Roman,обычный"&amp;9Э160090110 </oddHeader>
    <oddFooter>&amp;C&amp;"Times New Roman,обычный"&amp;9&amp;P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6" sqref="B6:F6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161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162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213.2/100</f>
        <v>2.1319999999999997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28.355599999999995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6.1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3.5239699999999998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1.7689999999999997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6.1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1.0345599999999999</v>
      </c>
    </row>
    <row r="23" spans="1:7" s="71" customFormat="1">
      <c r="A23" s="92" t="s">
        <v>27</v>
      </c>
      <c r="B23" s="93" t="s">
        <v>128</v>
      </c>
      <c r="C23" s="93" t="s">
        <v>163</v>
      </c>
      <c r="D23" s="94" t="s">
        <v>122</v>
      </c>
      <c r="E23" s="311">
        <v>31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2.2692999999999999</v>
      </c>
      <c r="F24" s="128">
        <f>E23*E24</f>
        <v>70.348299999999995</v>
      </c>
    </row>
    <row r="25" spans="1:7" s="76" customFormat="1" outlineLevel="1">
      <c r="A25" s="103" t="s">
        <v>104</v>
      </c>
      <c r="B25" s="104" t="s">
        <v>164</v>
      </c>
      <c r="C25" s="105" t="s">
        <v>165</v>
      </c>
      <c r="D25" s="104" t="s">
        <v>166</v>
      </c>
      <c r="E25" s="106">
        <v>9.89</v>
      </c>
      <c r="F25" s="175">
        <f>E23*E25</f>
        <v>306.59000000000003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1.0409999999999999</v>
      </c>
      <c r="F26" s="141">
        <f>E23*E26</f>
        <v>32.271000000000001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291.05/100</f>
        <v>2.9105000000000003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93.077790000000007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1.3679350000000001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334.70750000000004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41">
        <f>E27*E31</f>
        <v>3.6672300000000005E-2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41">
        <f>E27*E32</f>
        <v>3.6672300000000005E-3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41">
        <f>E27*E33</f>
        <v>8.7315000000000004E-2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41">
        <f>E27*E34</f>
        <v>0.13766665000000003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195.30565999999999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2018)&amp;C&amp;P&amp;R160090120</oddHeader>
    <oddFooter>&amp;CСтраниц -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6.5" customHeight="1">
      <c r="A2" s="330" t="str">
        <f>[10]bv_abc4!B2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" customHeight="1">
      <c r="A4" s="330" t="str">
        <f>[10]bv_abc4!B8</f>
        <v>ВОССТАНОВЛЕНИЕ ТЕПЛОИЗОЛЯЦИИ ТЕПЛОВЫХ СЕТЕЙ ПО АДРЕСУ: М-В Ц-12 ВВ Р-14-9 ОТ ТВ-6 ДО ТВ-16 (Д-219 ММ L-310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[10]bv_abc4!F39</f>
        <v>195.30565999999999</v>
      </c>
    </row>
    <row r="18" spans="1:4">
      <c r="A18" s="60"/>
      <c r="B18" s="61" t="s">
        <v>42</v>
      </c>
      <c r="C18" s="61" t="s">
        <v>21</v>
      </c>
      <c r="D18" s="147">
        <f>D17</f>
        <v>195.30565999999999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[10]bv_abc4!F20+[10]bv_abc4!F22</f>
        <v>2.8035599999999996</v>
      </c>
    </row>
    <row r="22" spans="1:4" ht="25.5">
      <c r="A22" s="82" t="s">
        <v>24</v>
      </c>
      <c r="B22" s="83" t="s">
        <v>132</v>
      </c>
      <c r="C22" s="84" t="s">
        <v>22</v>
      </c>
      <c r="D22" s="173">
        <f>[10]bv_abc4!F29</f>
        <v>1.3679350000000001</v>
      </c>
    </row>
    <row r="23" spans="1:4" ht="12" customHeight="1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165</v>
      </c>
      <c r="C26" s="84" t="s">
        <v>166</v>
      </c>
      <c r="D26" s="174">
        <f>[10]bv_abc4!F25</f>
        <v>306.59000000000003</v>
      </c>
    </row>
    <row r="27" spans="1:4">
      <c r="A27" s="82" t="s">
        <v>24</v>
      </c>
      <c r="B27" s="83" t="s">
        <v>117</v>
      </c>
      <c r="C27" s="84" t="s">
        <v>96</v>
      </c>
      <c r="D27" s="174">
        <f>[10]bv_abc4!F30</f>
        <v>334.70750000000004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[10]bv_abc4!F31</f>
        <v>3.6672300000000005E-2</v>
      </c>
    </row>
    <row r="29" spans="1:4">
      <c r="A29" s="82" t="s">
        <v>27</v>
      </c>
      <c r="B29" s="83" t="s">
        <v>113</v>
      </c>
      <c r="C29" s="84" t="s">
        <v>23</v>
      </c>
      <c r="D29" s="174">
        <f>[10]bv_abc4!F32</f>
        <v>3.6672300000000005E-3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[10]bv_abc4!F33</f>
        <v>8.7315000000000004E-2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[10]bv_abc4!F34</f>
        <v>0.13766665000000003</v>
      </c>
    </row>
    <row r="32" spans="1:4">
      <c r="A32" s="82" t="s">
        <v>30</v>
      </c>
      <c r="B32" s="83" t="s">
        <v>134</v>
      </c>
      <c r="C32" s="84" t="s">
        <v>25</v>
      </c>
      <c r="D32" s="174">
        <f>[10]bv_abc4!F26</f>
        <v>32.271000000000001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Roman,обычный"&amp;9Э160090120</oddHeader>
    <oddFooter>&amp;C&amp;"Times New Roman,обычный"&amp;9&amp;P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167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3.5" customHeight="1">
      <c r="A8" s="87" t="s">
        <v>8</v>
      </c>
      <c r="B8" s="335" t="s">
        <v>168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34.95/100</f>
        <v>0.34950000000000003</v>
      </c>
      <c r="F16" s="310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4.6483500000000006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1.05</v>
      </c>
      <c r="F18" s="312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154">
        <f>E18*E19</f>
        <v>0.60658500000000004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0.30449999999999999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1.05</v>
      </c>
      <c r="F21" s="312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0.1696</v>
      </c>
      <c r="F22" s="160">
        <f>E21*E22</f>
        <v>0.17808000000000002</v>
      </c>
    </row>
    <row r="23" spans="1:7" s="71" customFormat="1">
      <c r="A23" s="92" t="s">
        <v>27</v>
      </c>
      <c r="B23" s="93" t="s">
        <v>128</v>
      </c>
      <c r="C23" s="93" t="s">
        <v>156</v>
      </c>
      <c r="D23" s="94" t="s">
        <v>122</v>
      </c>
      <c r="E23" s="311">
        <v>7</v>
      </c>
      <c r="F23" s="312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11.533199999999999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0.99539999999999995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2">
        <f>E23*E26</f>
        <v>5.5985999999999994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11">
        <f>52.53/100</f>
        <v>0.52529999999999999</v>
      </c>
      <c r="F27" s="312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16.799094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0.24689099999999997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60.409500000000001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6.6187800000000003E-3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6.6187799999999997E-4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1.5758999999999999E-2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2.4846690000000001E-2</v>
      </c>
    </row>
    <row r="35" spans="1:7" s="166" customFormat="1" ht="13.5" outlineLevel="1" thickBot="1">
      <c r="A35" s="301"/>
      <c r="B35" s="302"/>
      <c r="C35" s="302"/>
      <c r="D35" s="302"/>
      <c r="E35" s="302"/>
      <c r="F35" s="303"/>
    </row>
    <row r="36" spans="1:7" s="166" customFormat="1" ht="13.5" customHeight="1" outlineLevel="1" thickTop="1">
      <c r="A36" s="304" t="s">
        <v>34</v>
      </c>
      <c r="B36" s="305"/>
      <c r="C36" s="305"/>
      <c r="D36" s="111"/>
      <c r="E36" s="112"/>
      <c r="F36" s="113"/>
    </row>
    <row r="37" spans="1:7" s="166" customFormat="1" outlineLevel="1">
      <c r="A37" s="298"/>
      <c r="B37" s="299"/>
      <c r="C37" s="299"/>
      <c r="D37" s="299"/>
      <c r="E37" s="299"/>
      <c r="F37" s="300"/>
    </row>
    <row r="38" spans="1:7" s="166" customFormat="1" outlineLevel="1">
      <c r="A38" s="114"/>
      <c r="B38" s="115"/>
      <c r="C38" s="116" t="s">
        <v>35</v>
      </c>
      <c r="D38" s="117"/>
      <c r="E38" s="118"/>
      <c r="F38" s="119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33.587229000000001</v>
      </c>
      <c r="G39" s="69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2018)&amp;C&amp;P&amp;R160090130</oddHeader>
    <oddFooter>&amp;CСтраниц -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5" customHeight="1">
      <c r="A2" s="330" t="str">
        <f>[11]bv_abc4!B2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0.25" customHeight="1">
      <c r="A4" s="336" t="str">
        <f>[11]bv_abc4!B8</f>
        <v>ВОССТАНОВЛЕНИЕ ТЕПЛОИЗОЛЯЦИИ ТЕПЛОВЫХ СЕТЕЙ ПО АДРЕСУ: М-В Ц-12 ВВ Р-14-9 ОТ ТВ-16 ДО ТК-14 (Д-159 ММ L-70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[11]bv_abc4!F39</f>
        <v>33.587229000000001</v>
      </c>
    </row>
    <row r="18" spans="1:4">
      <c r="A18" s="60"/>
      <c r="B18" s="61" t="s">
        <v>42</v>
      </c>
      <c r="C18" s="61" t="s">
        <v>21</v>
      </c>
      <c r="D18" s="147">
        <f>D17</f>
        <v>33.587229000000001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[11]bv_abc4!F20+[11]bv_abc4!F22</f>
        <v>0.48258000000000001</v>
      </c>
    </row>
    <row r="22" spans="1:4">
      <c r="A22" s="82" t="s">
        <v>24</v>
      </c>
      <c r="B22" s="83" t="s">
        <v>132</v>
      </c>
      <c r="C22" s="84" t="s">
        <v>22</v>
      </c>
      <c r="D22" s="173">
        <f>[11]bv_abc4!F29</f>
        <v>0.24689099999999997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[11]bv_abc4!F25</f>
        <v>0.99539999999999995</v>
      </c>
    </row>
    <row r="27" spans="1:4">
      <c r="A27" s="82" t="s">
        <v>24</v>
      </c>
      <c r="B27" s="83" t="s">
        <v>117</v>
      </c>
      <c r="C27" s="84" t="s">
        <v>96</v>
      </c>
      <c r="D27" s="174">
        <f>[11]bv_abc4!F30</f>
        <v>60.409500000000001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[11]bv_abc4!F31</f>
        <v>6.6187800000000003E-3</v>
      </c>
    </row>
    <row r="29" spans="1:4">
      <c r="A29" s="82" t="s">
        <v>27</v>
      </c>
      <c r="B29" s="83" t="s">
        <v>113</v>
      </c>
      <c r="C29" s="84" t="s">
        <v>23</v>
      </c>
      <c r="D29" s="174">
        <f>[11]bv_abc4!F32</f>
        <v>6.6187799999999997E-4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[11]bv_abc4!F33</f>
        <v>1.5758999999999999E-2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[11]bv_abc4!F34</f>
        <v>2.4846690000000001E-2</v>
      </c>
    </row>
    <row r="32" spans="1:4">
      <c r="A32" s="82" t="s">
        <v>30</v>
      </c>
      <c r="B32" s="83" t="s">
        <v>153</v>
      </c>
      <c r="C32" s="84" t="s">
        <v>25</v>
      </c>
      <c r="D32" s="174">
        <f>[11]bv_abc4!F26</f>
        <v>5.5985999999999994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Roman,обычный"&amp;9Э160090130</oddHeader>
    <oddFooter>&amp;C&amp;"Times New Roman,обычный"&amp;9&amp;P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C7" sqref="C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169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87" t="s">
        <v>8</v>
      </c>
      <c r="B8" s="335" t="s">
        <v>170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68.77/100</f>
        <v>0.68769999999999998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9.1464099999999995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1.95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1.1265149999999999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0.5655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1.95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0.33072000000000001</v>
      </c>
    </row>
    <row r="23" spans="1:7" s="71" customFormat="1">
      <c r="A23" s="92" t="s">
        <v>27</v>
      </c>
      <c r="B23" s="93" t="s">
        <v>128</v>
      </c>
      <c r="C23" s="93" t="s">
        <v>163</v>
      </c>
      <c r="D23" s="94" t="s">
        <v>122</v>
      </c>
      <c r="E23" s="311">
        <v>10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2.2692999999999999</v>
      </c>
      <c r="F24" s="128">
        <f>E23*E24</f>
        <v>22.692999999999998</v>
      </c>
    </row>
    <row r="25" spans="1:7" s="76" customFormat="1" outlineLevel="1">
      <c r="A25" s="103" t="s">
        <v>104</v>
      </c>
      <c r="B25" s="104" t="s">
        <v>164</v>
      </c>
      <c r="C25" s="105" t="s">
        <v>165</v>
      </c>
      <c r="D25" s="104" t="s">
        <v>166</v>
      </c>
      <c r="E25" s="106">
        <v>9.89</v>
      </c>
      <c r="F25" s="176">
        <f>E23*E25</f>
        <v>98.9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1.0409999999999999</v>
      </c>
      <c r="F26" s="144">
        <f>E23*E26</f>
        <v>10.41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93.89/100</f>
        <v>0.93889999999999996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30.026021999999998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0.44128299999999998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107.9735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41">
        <f>E27*E31</f>
        <v>1.1830139999999999E-2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41">
        <f>E27*E32</f>
        <v>1.183014E-3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41">
        <f>E27*E33</f>
        <v>2.8166999999999998E-2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41">
        <f>E27*E34</f>
        <v>4.440997E-2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62.991946999999996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2018)&amp;C&amp;P&amp;R160060140</oddHeader>
    <oddFooter>&amp;CСтраниц -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6.5" customHeight="1">
      <c r="A2" s="330" t="str">
        <f>[12]bv_abc4!B2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" customHeight="1">
      <c r="A4" s="330" t="str">
        <f>[12]bv_abc4!B8</f>
        <v>ВОССТАНОВЛЕНИЕ ТЕПЛОИЗОЛЯЦИИ ТЕПЛОВЫХ СЕТЕЙ ПО АДРЕСУ: М-В Ц-12 ВВ Р-14-9 ОТ Р-14-11 ОТ ТК-2 ДО ТК-1 (Д-219 ММ L-100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[12]bv_abc4!F39</f>
        <v>62.991946999999996</v>
      </c>
    </row>
    <row r="18" spans="1:4">
      <c r="A18" s="60"/>
      <c r="B18" s="61" t="s">
        <v>42</v>
      </c>
      <c r="C18" s="61" t="s">
        <v>21</v>
      </c>
      <c r="D18" s="147">
        <f>D17</f>
        <v>62.991946999999996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[12]bv_abc4!F20+[12]bv_abc4!F22</f>
        <v>0.89622000000000002</v>
      </c>
    </row>
    <row r="22" spans="1:4" ht="25.5">
      <c r="A22" s="82" t="s">
        <v>24</v>
      </c>
      <c r="B22" s="83" t="s">
        <v>132</v>
      </c>
      <c r="C22" s="84" t="s">
        <v>22</v>
      </c>
      <c r="D22" s="173">
        <f>[12]bv_abc4!F29</f>
        <v>0.44128299999999998</v>
      </c>
    </row>
    <row r="23" spans="1:4" ht="12" customHeight="1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165</v>
      </c>
      <c r="C26" s="84" t="s">
        <v>166</v>
      </c>
      <c r="D26" s="174">
        <f>[12]bv_abc4!F25</f>
        <v>98.9</v>
      </c>
    </row>
    <row r="27" spans="1:4">
      <c r="A27" s="82" t="s">
        <v>24</v>
      </c>
      <c r="B27" s="83" t="s">
        <v>117</v>
      </c>
      <c r="C27" s="84" t="s">
        <v>96</v>
      </c>
      <c r="D27" s="174">
        <f>[12]bv_abc4!F30</f>
        <v>107.9735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[12]bv_abc4!F31</f>
        <v>1.1830139999999999E-2</v>
      </c>
    </row>
    <row r="29" spans="1:4">
      <c r="A29" s="82" t="s">
        <v>27</v>
      </c>
      <c r="B29" s="83" t="s">
        <v>113</v>
      </c>
      <c r="C29" s="84" t="s">
        <v>23</v>
      </c>
      <c r="D29" s="174">
        <f>[12]bv_abc4!F32</f>
        <v>1.183014E-3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[12]bv_abc4!F33</f>
        <v>2.8166999999999998E-2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[12]bv_abc4!F34</f>
        <v>4.440997E-2</v>
      </c>
    </row>
    <row r="32" spans="1:4">
      <c r="A32" s="82" t="s">
        <v>30</v>
      </c>
      <c r="B32" s="83" t="s">
        <v>134</v>
      </c>
      <c r="C32" s="84" t="s">
        <v>25</v>
      </c>
      <c r="D32" s="174">
        <f>[12]bv_abc4!F26</f>
        <v>10.41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Roman,обычный"&amp;9Э160060140</oddHeader>
    <oddFooter>&amp;C&amp;"Times New Roman,обычный"&amp;9&amp;P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171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8" customHeight="1">
      <c r="A8" s="137" t="s">
        <v>8</v>
      </c>
      <c r="B8" s="313" t="s">
        <v>172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33.912/100</f>
        <v>0.33911999999999998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4.5102960000000003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0.8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0.46216000000000002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0.23199999999999998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0.8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0.13568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10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11.190999999999999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1.026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4">
        <f>E23*E26</f>
        <v>4.16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52.752/100</f>
        <v>0.52751999999999999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16.8700896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0.24793439999999997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60.6648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6.6467519999999997E-3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6.6467520000000006E-4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1.5825599999999999E-2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2.4951695999999999E-2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33.033545599999997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2018)&amp;C&amp;P&amp;R160090150</oddHeader>
    <oddFooter>&amp;CСтраниц -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B26" sqref="B2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[13]bv_abc4!B2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[13]bv_abc4!B8</f>
        <v xml:space="preserve"> ВОССТАНОВЛЕНИЕ ТЕПЛОИЗОЛЯЦИИ ТЕПЛОВЫХ СЕТЕЙ ПО АДРЕСУ:М-В Ц-12 ВВ Р-14-11 ОТ Ж/Д-9 ДО Ж/Д-10 (Д-108 ММ L-100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[13]bv_abc4!F39</f>
        <v>33.033545599999997</v>
      </c>
    </row>
    <row r="18" spans="1:4">
      <c r="A18" s="60"/>
      <c r="B18" s="61" t="s">
        <v>42</v>
      </c>
      <c r="C18" s="61" t="s">
        <v>21</v>
      </c>
      <c r="D18" s="143">
        <f>D17</f>
        <v>33.033545599999997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[13]bv_abc4!F20+[13]bv_abc4!F22</f>
        <v>0.36768000000000001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[13]bv_abc4!F29</f>
        <v>0.24793439999999997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[13]bv_abc4!F25</f>
        <v>1.026</v>
      </c>
    </row>
    <row r="27" spans="1:4">
      <c r="A27" s="82" t="s">
        <v>24</v>
      </c>
      <c r="B27" s="83" t="s">
        <v>117</v>
      </c>
      <c r="C27" s="84" t="s">
        <v>96</v>
      </c>
      <c r="D27" s="125">
        <f>[13]bv_abc4!F30</f>
        <v>60.6648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[13]bv_abc4!F31</f>
        <v>6.6467519999999997E-3</v>
      </c>
    </row>
    <row r="29" spans="1:4">
      <c r="A29" s="82" t="s">
        <v>27</v>
      </c>
      <c r="B29" s="83" t="s">
        <v>113</v>
      </c>
      <c r="C29" s="84" t="s">
        <v>23</v>
      </c>
      <c r="D29" s="125">
        <f>[13]bv_abc4!F32</f>
        <v>6.6467520000000006E-4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[13]bv_abc4!F33</f>
        <v>1.5825599999999999E-2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[13]bv_abc4!F34</f>
        <v>2.4951695999999999E-2</v>
      </c>
    </row>
    <row r="32" spans="1:4">
      <c r="A32" s="82" t="s">
        <v>30</v>
      </c>
      <c r="B32" s="83" t="s">
        <v>134</v>
      </c>
      <c r="C32" s="84" t="s">
        <v>25</v>
      </c>
      <c r="D32" s="125">
        <f>[13]bv_abc4!F26</f>
        <v>4.16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Roman,обычный"&amp;9Э160090150</oddHeader>
    <oddFooter>&amp;C&amp;"Times New Roman,обычный"&amp;9&amp;P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zoomScaleNormal="100" workbookViewId="0">
      <selection activeCell="B8" sqref="B8:F8"/>
    </sheetView>
  </sheetViews>
  <sheetFormatPr defaultColWidth="8.83203125" defaultRowHeight="12.75" outlineLevelRow="1"/>
  <cols>
    <col min="1" max="1" width="6.33203125" style="193" customWidth="1"/>
    <col min="2" max="2" width="15.83203125" style="193" customWidth="1"/>
    <col min="3" max="3" width="96.6640625" style="193" customWidth="1"/>
    <col min="4" max="6" width="11.83203125" style="193" customWidth="1"/>
    <col min="7" max="16384" width="8.83203125" style="193"/>
  </cols>
  <sheetData>
    <row r="1" spans="1:7" s="179" customFormat="1">
      <c r="A1" s="177"/>
      <c r="B1" s="177"/>
      <c r="C1" s="177"/>
      <c r="D1" s="177"/>
      <c r="E1" s="177"/>
      <c r="F1" s="178" t="s">
        <v>4</v>
      </c>
      <c r="G1" s="177"/>
    </row>
    <row r="2" spans="1:7" s="179" customFormat="1" ht="64.5" customHeight="1">
      <c r="A2" s="177"/>
      <c r="B2" s="356" t="s">
        <v>137</v>
      </c>
      <c r="C2" s="356"/>
      <c r="D2" s="356"/>
      <c r="E2" s="356"/>
      <c r="F2" s="356"/>
      <c r="G2" s="177"/>
    </row>
    <row r="3" spans="1:7" s="179" customFormat="1">
      <c r="A3" s="180"/>
      <c r="B3" s="355" t="s">
        <v>5</v>
      </c>
      <c r="C3" s="355"/>
      <c r="D3" s="355"/>
      <c r="E3" s="355"/>
      <c r="F3" s="355"/>
      <c r="G3" s="177"/>
    </row>
    <row r="4" spans="1:7" s="179" customFormat="1">
      <c r="A4" s="177"/>
      <c r="B4" s="177"/>
      <c r="C4" s="181"/>
      <c r="D4" s="181"/>
      <c r="E4" s="181"/>
      <c r="F4" s="181"/>
      <c r="G4" s="177"/>
    </row>
    <row r="5" spans="1:7" s="179" customFormat="1" ht="15.75">
      <c r="A5" s="182"/>
      <c r="B5" s="182"/>
      <c r="C5" s="183" t="s">
        <v>173</v>
      </c>
      <c r="D5" s="357"/>
      <c r="E5" s="358"/>
      <c r="F5" s="358"/>
      <c r="G5" s="177"/>
    </row>
    <row r="6" spans="1:7" s="179" customFormat="1">
      <c r="A6" s="180"/>
      <c r="B6" s="359" t="s">
        <v>6</v>
      </c>
      <c r="C6" s="359"/>
      <c r="D6" s="359"/>
      <c r="E6" s="359"/>
      <c r="F6" s="359"/>
      <c r="G6" s="177"/>
    </row>
    <row r="7" spans="1:7" s="179" customFormat="1">
      <c r="A7" s="177"/>
      <c r="B7" s="177"/>
      <c r="C7" s="177"/>
      <c r="D7" s="181"/>
      <c r="E7" s="177"/>
      <c r="F7" s="184" t="s">
        <v>7</v>
      </c>
      <c r="G7" s="177"/>
    </row>
    <row r="8" spans="1:7" s="179" customFormat="1" ht="27" customHeight="1">
      <c r="A8" s="184" t="s">
        <v>8</v>
      </c>
      <c r="B8" s="356" t="s">
        <v>174</v>
      </c>
      <c r="C8" s="356"/>
      <c r="D8" s="356"/>
      <c r="E8" s="356"/>
      <c r="F8" s="356"/>
      <c r="G8" s="177"/>
    </row>
    <row r="9" spans="1:7" s="179" customFormat="1">
      <c r="A9" s="180"/>
      <c r="B9" s="355" t="s">
        <v>9</v>
      </c>
      <c r="C9" s="355"/>
      <c r="D9" s="355"/>
      <c r="E9" s="355"/>
      <c r="F9" s="355"/>
      <c r="G9" s="177"/>
    </row>
    <row r="10" spans="1:7" s="179" customFormat="1">
      <c r="A10" s="177"/>
      <c r="B10" s="177"/>
      <c r="C10" s="177"/>
      <c r="D10" s="177"/>
      <c r="E10" s="177"/>
      <c r="F10" s="177"/>
      <c r="G10" s="177"/>
    </row>
    <row r="11" spans="1:7" s="179" customFormat="1">
      <c r="A11" s="185" t="s">
        <v>10</v>
      </c>
      <c r="B11" s="185"/>
      <c r="C11" s="350"/>
      <c r="D11" s="350"/>
      <c r="E11" s="350"/>
      <c r="F11" s="350"/>
      <c r="G11" s="177"/>
    </row>
    <row r="12" spans="1:7" s="187" customFormat="1" ht="12.75" customHeight="1">
      <c r="A12" s="351" t="s">
        <v>11</v>
      </c>
      <c r="B12" s="351" t="s">
        <v>12</v>
      </c>
      <c r="C12" s="351" t="s">
        <v>13</v>
      </c>
      <c r="D12" s="351" t="s">
        <v>14</v>
      </c>
      <c r="E12" s="353" t="s">
        <v>15</v>
      </c>
      <c r="F12" s="354"/>
      <c r="G12" s="186"/>
    </row>
    <row r="13" spans="1:7" s="187" customFormat="1" ht="34.5" customHeight="1">
      <c r="A13" s="352"/>
      <c r="B13" s="352"/>
      <c r="C13" s="352"/>
      <c r="D13" s="352"/>
      <c r="E13" s="188" t="s">
        <v>16</v>
      </c>
      <c r="F13" s="188" t="s">
        <v>17</v>
      </c>
      <c r="G13" s="186"/>
    </row>
    <row r="14" spans="1:7" s="192" customFormat="1">
      <c r="A14" s="189">
        <v>1</v>
      </c>
      <c r="B14" s="190">
        <v>2</v>
      </c>
      <c r="C14" s="190">
        <v>3</v>
      </c>
      <c r="D14" s="190">
        <v>4</v>
      </c>
      <c r="E14" s="190">
        <v>5</v>
      </c>
      <c r="F14" s="190">
        <v>6</v>
      </c>
      <c r="G14" s="191"/>
    </row>
    <row r="15" spans="1:7">
      <c r="A15" s="340"/>
      <c r="B15" s="341"/>
      <c r="C15" s="341"/>
      <c r="D15" s="341"/>
      <c r="E15" s="341"/>
      <c r="F15" s="342"/>
    </row>
    <row r="16" spans="1:7" s="179" customFormat="1">
      <c r="A16" s="194" t="s">
        <v>18</v>
      </c>
      <c r="B16" s="195" t="s">
        <v>100</v>
      </c>
      <c r="C16" s="195" t="s">
        <v>175</v>
      </c>
      <c r="D16" s="196" t="s">
        <v>1</v>
      </c>
      <c r="E16" s="343">
        <v>0.50868000000000002</v>
      </c>
      <c r="F16" s="344"/>
      <c r="G16" s="197"/>
    </row>
    <row r="17" spans="1:7" s="202" customFormat="1" outlineLevel="1">
      <c r="A17" s="198" t="s">
        <v>19</v>
      </c>
      <c r="B17" s="199" t="s">
        <v>18</v>
      </c>
      <c r="C17" s="200" t="s">
        <v>20</v>
      </c>
      <c r="D17" s="199" t="s">
        <v>21</v>
      </c>
      <c r="E17" s="201">
        <v>13.3</v>
      </c>
      <c r="F17" s="201">
        <v>6.7653999999999996</v>
      </c>
    </row>
    <row r="18" spans="1:7" s="179" customFormat="1">
      <c r="A18" s="194" t="s">
        <v>24</v>
      </c>
      <c r="B18" s="195" t="s">
        <v>100</v>
      </c>
      <c r="C18" s="195" t="s">
        <v>176</v>
      </c>
      <c r="D18" s="196" t="s">
        <v>1</v>
      </c>
      <c r="E18" s="343">
        <v>0.45938000000000001</v>
      </c>
      <c r="F18" s="344"/>
      <c r="G18" s="197"/>
    </row>
    <row r="19" spans="1:7" s="202" customFormat="1" outlineLevel="1">
      <c r="A19" s="198" t="s">
        <v>102</v>
      </c>
      <c r="B19" s="199" t="s">
        <v>18</v>
      </c>
      <c r="C19" s="200" t="s">
        <v>20</v>
      </c>
      <c r="D19" s="199" t="s">
        <v>21</v>
      </c>
      <c r="E19" s="201">
        <v>13.3</v>
      </c>
      <c r="F19" s="201">
        <v>6.1097999999999999</v>
      </c>
    </row>
    <row r="20" spans="1:7" s="179" customFormat="1" ht="25.5">
      <c r="A20" s="194" t="s">
        <v>26</v>
      </c>
      <c r="B20" s="195" t="s">
        <v>98</v>
      </c>
      <c r="C20" s="195" t="s">
        <v>99</v>
      </c>
      <c r="D20" s="196" t="s">
        <v>23</v>
      </c>
      <c r="E20" s="343">
        <v>2.6</v>
      </c>
      <c r="F20" s="344"/>
      <c r="G20" s="197"/>
    </row>
    <row r="21" spans="1:7" s="202" customFormat="1" outlineLevel="1">
      <c r="A21" s="198" t="s">
        <v>97</v>
      </c>
      <c r="B21" s="199" t="s">
        <v>18</v>
      </c>
      <c r="C21" s="200" t="s">
        <v>20</v>
      </c>
      <c r="D21" s="199" t="s">
        <v>21</v>
      </c>
      <c r="E21" s="201">
        <v>0.57769999999999999</v>
      </c>
      <c r="F21" s="201">
        <v>1.502</v>
      </c>
    </row>
    <row r="22" spans="1:7" s="207" customFormat="1" outlineLevel="1">
      <c r="A22" s="203" t="s">
        <v>177</v>
      </c>
      <c r="B22" s="204" t="s">
        <v>120</v>
      </c>
      <c r="C22" s="205" t="s">
        <v>121</v>
      </c>
      <c r="D22" s="204" t="s">
        <v>22</v>
      </c>
      <c r="E22" s="206">
        <v>0.28999999999999998</v>
      </c>
      <c r="F22" s="206">
        <v>0.754</v>
      </c>
    </row>
    <row r="23" spans="1:7" s="179" customFormat="1" ht="25.5">
      <c r="A23" s="194" t="s">
        <v>27</v>
      </c>
      <c r="B23" s="195" t="s">
        <v>135</v>
      </c>
      <c r="C23" s="195" t="s">
        <v>136</v>
      </c>
      <c r="D23" s="196" t="s">
        <v>23</v>
      </c>
      <c r="E23" s="343">
        <v>2.6</v>
      </c>
      <c r="F23" s="344"/>
      <c r="G23" s="197"/>
    </row>
    <row r="24" spans="1:7" s="207" customFormat="1" outlineLevel="1">
      <c r="A24" s="203" t="s">
        <v>31</v>
      </c>
      <c r="B24" s="204" t="s">
        <v>120</v>
      </c>
      <c r="C24" s="205" t="s">
        <v>121</v>
      </c>
      <c r="D24" s="204" t="s">
        <v>22</v>
      </c>
      <c r="E24" s="206">
        <v>0.1696</v>
      </c>
      <c r="F24" s="206">
        <v>0.44096000000000002</v>
      </c>
    </row>
    <row r="25" spans="1:7" s="179" customFormat="1">
      <c r="A25" s="194" t="s">
        <v>28</v>
      </c>
      <c r="B25" s="195" t="s">
        <v>128</v>
      </c>
      <c r="C25" s="195" t="s">
        <v>133</v>
      </c>
      <c r="D25" s="196" t="s">
        <v>122</v>
      </c>
      <c r="E25" s="343">
        <v>15</v>
      </c>
      <c r="F25" s="344"/>
      <c r="G25" s="197"/>
    </row>
    <row r="26" spans="1:7" s="202" customFormat="1" outlineLevel="1">
      <c r="A26" s="198" t="s">
        <v>94</v>
      </c>
      <c r="B26" s="199" t="s">
        <v>18</v>
      </c>
      <c r="C26" s="200" t="s">
        <v>20</v>
      </c>
      <c r="D26" s="199" t="s">
        <v>21</v>
      </c>
      <c r="E26" s="201">
        <v>1.1191</v>
      </c>
      <c r="F26" s="208">
        <v>16.7865</v>
      </c>
    </row>
    <row r="27" spans="1:7" s="213" customFormat="1" outlineLevel="1">
      <c r="A27" s="209" t="s">
        <v>106</v>
      </c>
      <c r="B27" s="210" t="s">
        <v>123</v>
      </c>
      <c r="C27" s="211" t="s">
        <v>134</v>
      </c>
      <c r="D27" s="210" t="s">
        <v>25</v>
      </c>
      <c r="E27" s="212">
        <v>0.41599999999999998</v>
      </c>
      <c r="F27" s="212">
        <v>6.24</v>
      </c>
    </row>
    <row r="28" spans="1:7" s="213" customFormat="1" outlineLevel="1">
      <c r="A28" s="214" t="s">
        <v>107</v>
      </c>
      <c r="B28" s="215" t="s">
        <v>178</v>
      </c>
      <c r="C28" s="216" t="s">
        <v>179</v>
      </c>
      <c r="D28" s="215" t="s">
        <v>131</v>
      </c>
      <c r="E28" s="217">
        <v>0.1026</v>
      </c>
      <c r="F28" s="217">
        <v>1.5389999999999999</v>
      </c>
    </row>
    <row r="29" spans="1:7" s="179" customFormat="1">
      <c r="A29" s="194" t="s">
        <v>29</v>
      </c>
      <c r="B29" s="195" t="s">
        <v>128</v>
      </c>
      <c r="C29" s="195" t="s">
        <v>180</v>
      </c>
      <c r="D29" s="196" t="s">
        <v>122</v>
      </c>
      <c r="E29" s="343">
        <v>11</v>
      </c>
      <c r="F29" s="344"/>
      <c r="G29" s="197"/>
    </row>
    <row r="30" spans="1:7" s="202" customFormat="1" outlineLevel="1">
      <c r="A30" s="198" t="s">
        <v>181</v>
      </c>
      <c r="B30" s="199" t="s">
        <v>18</v>
      </c>
      <c r="C30" s="200" t="s">
        <v>20</v>
      </c>
      <c r="D30" s="199" t="s">
        <v>21</v>
      </c>
      <c r="E30" s="201">
        <v>1.3781000000000001</v>
      </c>
      <c r="F30" s="208">
        <v>15.1591</v>
      </c>
    </row>
    <row r="31" spans="1:7" s="213" customFormat="1" outlineLevel="1">
      <c r="A31" s="209" t="s">
        <v>182</v>
      </c>
      <c r="B31" s="210" t="s">
        <v>123</v>
      </c>
      <c r="C31" s="211" t="s">
        <v>134</v>
      </c>
      <c r="D31" s="210" t="s">
        <v>25</v>
      </c>
      <c r="E31" s="212">
        <v>0.69530000000000003</v>
      </c>
      <c r="F31" s="212">
        <v>7.6482999999999999</v>
      </c>
    </row>
    <row r="32" spans="1:7" s="213" customFormat="1" outlineLevel="1">
      <c r="A32" s="214" t="s">
        <v>183</v>
      </c>
      <c r="B32" s="215" t="s">
        <v>178</v>
      </c>
      <c r="C32" s="216" t="s">
        <v>179</v>
      </c>
      <c r="D32" s="215" t="s">
        <v>131</v>
      </c>
      <c r="E32" s="217">
        <v>0.12770000000000001</v>
      </c>
      <c r="F32" s="218">
        <v>1.4047000000000001</v>
      </c>
    </row>
    <row r="33" spans="1:7" s="179" customFormat="1" ht="25.5">
      <c r="A33" s="194" t="s">
        <v>30</v>
      </c>
      <c r="B33" s="195" t="s">
        <v>119</v>
      </c>
      <c r="C33" s="195" t="s">
        <v>184</v>
      </c>
      <c r="D33" s="196" t="s">
        <v>1</v>
      </c>
      <c r="E33" s="343">
        <v>0.7913</v>
      </c>
      <c r="F33" s="344"/>
      <c r="G33" s="197"/>
    </row>
    <row r="34" spans="1:7" s="202" customFormat="1" outlineLevel="1">
      <c r="A34" s="198" t="s">
        <v>185</v>
      </c>
      <c r="B34" s="199" t="s">
        <v>18</v>
      </c>
      <c r="C34" s="200" t="s">
        <v>20</v>
      </c>
      <c r="D34" s="199" t="s">
        <v>21</v>
      </c>
      <c r="E34" s="201">
        <v>31.98</v>
      </c>
      <c r="F34" s="201">
        <v>25.305800000000001</v>
      </c>
    </row>
    <row r="35" spans="1:7" s="207" customFormat="1" outlineLevel="1">
      <c r="A35" s="203" t="s">
        <v>186</v>
      </c>
      <c r="B35" s="204" t="s">
        <v>187</v>
      </c>
      <c r="C35" s="205" t="s">
        <v>132</v>
      </c>
      <c r="D35" s="204" t="s">
        <v>22</v>
      </c>
      <c r="E35" s="206">
        <v>0.47</v>
      </c>
      <c r="F35" s="206">
        <v>0.37191099999999999</v>
      </c>
    </row>
    <row r="36" spans="1:7" s="213" customFormat="1" outlineLevel="1">
      <c r="A36" s="209" t="s">
        <v>188</v>
      </c>
      <c r="B36" s="210" t="s">
        <v>118</v>
      </c>
      <c r="C36" s="211" t="s">
        <v>117</v>
      </c>
      <c r="D36" s="210" t="s">
        <v>96</v>
      </c>
      <c r="E36" s="212">
        <v>115</v>
      </c>
      <c r="F36" s="212">
        <v>90.999499999999998</v>
      </c>
    </row>
    <row r="37" spans="1:7" s="213" customFormat="1" outlineLevel="1">
      <c r="A37" s="214" t="s">
        <v>189</v>
      </c>
      <c r="B37" s="215" t="s">
        <v>116</v>
      </c>
      <c r="C37" s="216" t="s">
        <v>115</v>
      </c>
      <c r="D37" s="215" t="s">
        <v>23</v>
      </c>
      <c r="E37" s="217">
        <v>1.26E-2</v>
      </c>
      <c r="F37" s="217">
        <v>9.9699999999999997E-3</v>
      </c>
    </row>
    <row r="38" spans="1:7" s="213" customFormat="1" outlineLevel="1">
      <c r="A38" s="214" t="s">
        <v>190</v>
      </c>
      <c r="B38" s="215" t="s">
        <v>114</v>
      </c>
      <c r="C38" s="216" t="s">
        <v>113</v>
      </c>
      <c r="D38" s="215" t="s">
        <v>23</v>
      </c>
      <c r="E38" s="217">
        <v>1.2600000000000001E-3</v>
      </c>
      <c r="F38" s="217">
        <v>9.9700000000000006E-4</v>
      </c>
    </row>
    <row r="39" spans="1:7" s="213" customFormat="1" outlineLevel="1">
      <c r="A39" s="214" t="s">
        <v>191</v>
      </c>
      <c r="B39" s="215" t="s">
        <v>112</v>
      </c>
      <c r="C39" s="216" t="s">
        <v>111</v>
      </c>
      <c r="D39" s="215" t="s">
        <v>23</v>
      </c>
      <c r="E39" s="217">
        <v>0.03</v>
      </c>
      <c r="F39" s="217">
        <v>2.3739E-2</v>
      </c>
    </row>
    <row r="40" spans="1:7" s="213" customFormat="1" outlineLevel="1">
      <c r="A40" s="214" t="s">
        <v>192</v>
      </c>
      <c r="B40" s="215" t="s">
        <v>108</v>
      </c>
      <c r="C40" s="216" t="s">
        <v>109</v>
      </c>
      <c r="D40" s="215" t="s">
        <v>23</v>
      </c>
      <c r="E40" s="217">
        <v>4.7300000000000002E-2</v>
      </c>
      <c r="F40" s="217">
        <v>3.7428000000000003E-2</v>
      </c>
    </row>
    <row r="41" spans="1:7" s="179" customFormat="1" ht="25.5">
      <c r="A41" s="194" t="s">
        <v>193</v>
      </c>
      <c r="B41" s="195" t="s">
        <v>119</v>
      </c>
      <c r="C41" s="195" t="s">
        <v>194</v>
      </c>
      <c r="D41" s="196" t="s">
        <v>1</v>
      </c>
      <c r="E41" s="343">
        <v>0.73570000000000002</v>
      </c>
      <c r="F41" s="344"/>
      <c r="G41" s="197"/>
    </row>
    <row r="42" spans="1:7" s="202" customFormat="1" outlineLevel="1">
      <c r="A42" s="198" t="s">
        <v>195</v>
      </c>
      <c r="B42" s="199" t="s">
        <v>18</v>
      </c>
      <c r="C42" s="200" t="s">
        <v>20</v>
      </c>
      <c r="D42" s="199" t="s">
        <v>21</v>
      </c>
      <c r="E42" s="201">
        <v>31.98</v>
      </c>
      <c r="F42" s="201">
        <v>23.527699999999999</v>
      </c>
    </row>
    <row r="43" spans="1:7" s="207" customFormat="1" outlineLevel="1">
      <c r="A43" s="203" t="s">
        <v>196</v>
      </c>
      <c r="B43" s="204" t="s">
        <v>187</v>
      </c>
      <c r="C43" s="205" t="s">
        <v>132</v>
      </c>
      <c r="D43" s="204" t="s">
        <v>22</v>
      </c>
      <c r="E43" s="206">
        <v>0.47</v>
      </c>
      <c r="F43" s="206">
        <v>0.345779</v>
      </c>
    </row>
    <row r="44" spans="1:7" s="213" customFormat="1" outlineLevel="1">
      <c r="A44" s="209" t="s">
        <v>197</v>
      </c>
      <c r="B44" s="210" t="s">
        <v>118</v>
      </c>
      <c r="C44" s="211" t="s">
        <v>117</v>
      </c>
      <c r="D44" s="210" t="s">
        <v>96</v>
      </c>
      <c r="E44" s="212">
        <v>115</v>
      </c>
      <c r="F44" s="212">
        <v>84.605500000000006</v>
      </c>
    </row>
    <row r="45" spans="1:7" s="213" customFormat="1" outlineLevel="1">
      <c r="A45" s="214" t="s">
        <v>198</v>
      </c>
      <c r="B45" s="215" t="s">
        <v>116</v>
      </c>
      <c r="C45" s="216" t="s">
        <v>115</v>
      </c>
      <c r="D45" s="215" t="s">
        <v>23</v>
      </c>
      <c r="E45" s="217">
        <v>1.26E-2</v>
      </c>
      <c r="F45" s="217">
        <v>9.2700000000000005E-3</v>
      </c>
    </row>
    <row r="46" spans="1:7" s="213" customFormat="1" outlineLevel="1">
      <c r="A46" s="214" t="s">
        <v>199</v>
      </c>
      <c r="B46" s="215" t="s">
        <v>114</v>
      </c>
      <c r="C46" s="216" t="s">
        <v>113</v>
      </c>
      <c r="D46" s="215" t="s">
        <v>23</v>
      </c>
      <c r="E46" s="217">
        <v>1.2600000000000001E-3</v>
      </c>
      <c r="F46" s="217">
        <v>9.2699999999999998E-4</v>
      </c>
    </row>
    <row r="47" spans="1:7" s="213" customFormat="1" outlineLevel="1">
      <c r="A47" s="214" t="s">
        <v>200</v>
      </c>
      <c r="B47" s="215" t="s">
        <v>112</v>
      </c>
      <c r="C47" s="216" t="s">
        <v>111</v>
      </c>
      <c r="D47" s="215" t="s">
        <v>23</v>
      </c>
      <c r="E47" s="217">
        <v>0.03</v>
      </c>
      <c r="F47" s="217">
        <v>2.2071E-2</v>
      </c>
    </row>
    <row r="48" spans="1:7" s="213" customFormat="1" outlineLevel="1">
      <c r="A48" s="214" t="s">
        <v>201</v>
      </c>
      <c r="B48" s="215" t="s">
        <v>108</v>
      </c>
      <c r="C48" s="216" t="s">
        <v>109</v>
      </c>
      <c r="D48" s="215" t="s">
        <v>23</v>
      </c>
      <c r="E48" s="217">
        <v>4.7300000000000002E-2</v>
      </c>
      <c r="F48" s="217">
        <v>3.4798999999999997E-2</v>
      </c>
    </row>
    <row r="49" spans="1:7" s="179" customFormat="1" ht="13.5" thickBot="1">
      <c r="A49" s="345"/>
      <c r="B49" s="346"/>
      <c r="C49" s="346"/>
      <c r="D49" s="346"/>
      <c r="E49" s="346"/>
      <c r="F49" s="347"/>
      <c r="G49" s="177"/>
    </row>
    <row r="50" spans="1:7" s="179" customFormat="1" ht="13.5" thickTop="1">
      <c r="A50" s="348" t="s">
        <v>34</v>
      </c>
      <c r="B50" s="349"/>
      <c r="C50" s="349"/>
      <c r="D50" s="219"/>
      <c r="E50" s="220"/>
      <c r="F50" s="221"/>
      <c r="G50" s="197"/>
    </row>
    <row r="51" spans="1:7" s="179" customFormat="1">
      <c r="A51" s="337"/>
      <c r="B51" s="338"/>
      <c r="C51" s="338"/>
      <c r="D51" s="338"/>
      <c r="E51" s="338"/>
      <c r="F51" s="339"/>
      <c r="G51" s="177"/>
    </row>
    <row r="52" spans="1:7" s="179" customFormat="1">
      <c r="A52" s="222"/>
      <c r="B52" s="223"/>
      <c r="C52" s="224" t="s">
        <v>35</v>
      </c>
      <c r="D52" s="225"/>
      <c r="E52" s="226"/>
      <c r="F52" s="227"/>
      <c r="G52" s="177"/>
    </row>
    <row r="53" spans="1:7" s="179" customFormat="1">
      <c r="A53" s="228" t="s">
        <v>18</v>
      </c>
      <c r="B53" s="229" t="s">
        <v>18</v>
      </c>
      <c r="C53" s="229" t="s">
        <v>20</v>
      </c>
      <c r="D53" s="230" t="s">
        <v>21</v>
      </c>
      <c r="E53" s="231"/>
      <c r="F53" s="231">
        <v>95.156300000000002</v>
      </c>
      <c r="G53" s="177"/>
    </row>
    <row r="54" spans="1:7" s="179" customFormat="1">
      <c r="A54" s="177"/>
    </row>
    <row r="55" spans="1:7" s="179" customFormat="1">
      <c r="A55" s="177"/>
    </row>
    <row r="56" spans="1:7" s="179" customFormat="1">
      <c r="A56" s="177"/>
    </row>
    <row r="57" spans="1:7" s="179" customFormat="1">
      <c r="A57" s="177"/>
    </row>
    <row r="58" spans="1:7" s="179" customFormat="1">
      <c r="A58" s="177"/>
    </row>
    <row r="59" spans="1:7" s="179" customFormat="1">
      <c r="A59" s="177"/>
    </row>
    <row r="60" spans="1:7" s="179" customFormat="1">
      <c r="A60" s="177"/>
    </row>
    <row r="61" spans="1:7" s="179" customFormat="1">
      <c r="A61" s="177"/>
    </row>
    <row r="62" spans="1:7" s="179" customFormat="1">
      <c r="A62" s="177"/>
    </row>
    <row r="63" spans="1:7" s="179" customFormat="1">
      <c r="A63" s="177"/>
    </row>
    <row r="64" spans="1:7" s="179" customFormat="1">
      <c r="A64" s="177"/>
    </row>
  </sheetData>
  <mergeCells count="24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51:F51"/>
    <mergeCell ref="A15:F15"/>
    <mergeCell ref="E16:F16"/>
    <mergeCell ref="E18:F18"/>
    <mergeCell ref="E20:F20"/>
    <mergeCell ref="E23:F23"/>
    <mergeCell ref="E25:F25"/>
    <mergeCell ref="E29:F29"/>
    <mergeCell ref="E33:F33"/>
    <mergeCell ref="E41:F41"/>
    <mergeCell ref="A49:F49"/>
    <mergeCell ref="A50:C50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2018)&amp;C&amp;P&amp;R160090050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G39"/>
  <sheetViews>
    <sheetView showGridLines="0" zoomScaleNormal="100" workbookViewId="0">
      <selection activeCell="E16" sqref="E16:F16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140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20.25" customHeight="1">
      <c r="A8" s="137" t="s">
        <v>8</v>
      </c>
      <c r="B8" s="313" t="s">
        <v>141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57.65/100</f>
        <v>0.57650000000000001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7.6674500000000005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1.3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0.75101000000000007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0.377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1.3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0.22048000000000001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17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6">
        <f>E23*E24</f>
        <v>19.024699999999999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1.7442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7.0720000000000001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89.68/100</f>
        <v>0.89680000000000004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28.679664000000002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0.42149599999999998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103.13200000000001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1.1299680000000001E-2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1.1299680000000001E-3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2.6904000000000001E-2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4.2418640000000001E-2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56.122824000000001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2018)&amp;C&amp;P&amp;R160090020</oddHeader>
    <oddFooter>&amp;CСтраниц -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workbookViewId="0">
      <selection activeCell="B26" sqref="B26"/>
    </sheetView>
  </sheetViews>
  <sheetFormatPr defaultColWidth="9.33203125" defaultRowHeight="12.75"/>
  <cols>
    <col min="1" max="1" width="6.33203125" style="232" customWidth="1"/>
    <col min="2" max="2" width="60" style="232" customWidth="1"/>
    <col min="3" max="3" width="9.33203125" style="232"/>
    <col min="4" max="4" width="14.5" style="232" customWidth="1"/>
    <col min="5" max="16384" width="9.33203125" style="232"/>
  </cols>
  <sheetData>
    <row r="2" spans="1:4" ht="76.5" customHeight="1">
      <c r="B2" s="369" t="str">
        <f>[14]bv_abc4!B2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69"/>
      <c r="D2" s="369"/>
    </row>
    <row r="3" spans="1:4">
      <c r="B3" s="233"/>
    </row>
    <row r="4" spans="1:4" ht="31.5" customHeight="1">
      <c r="B4" s="369" t="str">
        <f>[14]bv_abc4!B8</f>
        <v>ВОССТАНОВЛЕНИЕ ТЕПЛОВОЙ ИЗОЛЯЦИИ ТЕПЛОВЫХ СЕТЕЙ:УЛ. НАБ.АНХОР ВВ М-6-27 ОТ НАСОСНОЙ ДО Ж/Д 2 (Д-133 ММ L-110 П.М., Д-108 ММ L- 150 П.М.)</v>
      </c>
      <c r="C4" s="369"/>
      <c r="D4" s="369"/>
    </row>
    <row r="5" spans="1:4">
      <c r="B5" s="233"/>
    </row>
    <row r="6" spans="1:4" ht="15.75">
      <c r="A6" s="370" t="s">
        <v>110</v>
      </c>
      <c r="B6" s="370"/>
      <c r="C6" s="370"/>
      <c r="D6" s="370"/>
    </row>
    <row r="8" spans="1:4" ht="12.75" customHeight="1">
      <c r="A8" s="371" t="s">
        <v>37</v>
      </c>
      <c r="B8" s="371" t="s">
        <v>38</v>
      </c>
      <c r="C8" s="371" t="s">
        <v>14</v>
      </c>
      <c r="D8" s="371" t="s">
        <v>39</v>
      </c>
    </row>
    <row r="9" spans="1:4">
      <c r="A9" s="372"/>
      <c r="B9" s="372"/>
      <c r="C9" s="372"/>
      <c r="D9" s="372"/>
    </row>
    <row r="10" spans="1:4">
      <c r="A10" s="373"/>
      <c r="B10" s="373"/>
      <c r="C10" s="373"/>
      <c r="D10" s="373"/>
    </row>
    <row r="11" spans="1:4">
      <c r="A11" s="234">
        <v>1</v>
      </c>
      <c r="B11" s="235">
        <v>2</v>
      </c>
      <c r="C11" s="235">
        <v>3</v>
      </c>
      <c r="D11" s="235">
        <v>4</v>
      </c>
    </row>
    <row r="12" spans="1:4">
      <c r="A12" s="364"/>
      <c r="B12" s="364"/>
      <c r="C12" s="364"/>
      <c r="D12" s="364"/>
    </row>
    <row r="13" spans="1:4" ht="15.75">
      <c r="A13" s="365" t="s">
        <v>40</v>
      </c>
      <c r="B13" s="366"/>
      <c r="C13" s="366"/>
      <c r="D13" s="366"/>
    </row>
    <row r="14" spans="1:4">
      <c r="A14" s="367"/>
      <c r="B14" s="368"/>
      <c r="C14" s="368"/>
      <c r="D14" s="368"/>
    </row>
    <row r="15" spans="1:4">
      <c r="A15" s="362"/>
      <c r="B15" s="363"/>
      <c r="C15" s="363"/>
      <c r="D15" s="363"/>
    </row>
    <row r="16" spans="1:4" ht="15.75">
      <c r="A16" s="360" t="s">
        <v>41</v>
      </c>
      <c r="B16" s="361"/>
      <c r="C16" s="361"/>
      <c r="D16" s="361"/>
    </row>
    <row r="17" spans="1:4">
      <c r="A17" s="236" t="s">
        <v>18</v>
      </c>
      <c r="B17" s="237" t="s">
        <v>20</v>
      </c>
      <c r="C17" s="238" t="s">
        <v>21</v>
      </c>
      <c r="D17" s="239">
        <f>[14]bv_abc4!F53</f>
        <v>95.156300000000002</v>
      </c>
    </row>
    <row r="18" spans="1:4" ht="25.5">
      <c r="A18" s="240"/>
      <c r="B18" s="241" t="s">
        <v>42</v>
      </c>
      <c r="C18" s="241" t="s">
        <v>21</v>
      </c>
      <c r="D18" s="242">
        <f>SUM(D17)</f>
        <v>95.156300000000002</v>
      </c>
    </row>
    <row r="19" spans="1:4">
      <c r="A19" s="362"/>
      <c r="B19" s="363"/>
      <c r="C19" s="363"/>
      <c r="D19" s="363"/>
    </row>
    <row r="20" spans="1:4" ht="15.75">
      <c r="A20" s="360" t="s">
        <v>36</v>
      </c>
      <c r="B20" s="361"/>
      <c r="C20" s="361"/>
      <c r="D20" s="361"/>
    </row>
    <row r="21" spans="1:4" ht="25.5">
      <c r="A21" s="82" t="s">
        <v>18</v>
      </c>
      <c r="B21" s="83" t="s">
        <v>121</v>
      </c>
      <c r="C21" s="84" t="s">
        <v>22</v>
      </c>
      <c r="D21" s="243">
        <v>1.19496</v>
      </c>
    </row>
    <row r="22" spans="1:4" ht="25.5">
      <c r="A22" s="82" t="s">
        <v>24</v>
      </c>
      <c r="B22" s="83" t="s">
        <v>132</v>
      </c>
      <c r="C22" s="84" t="s">
        <v>22</v>
      </c>
      <c r="D22" s="243">
        <v>0.71769000000000005</v>
      </c>
    </row>
    <row r="23" spans="1:4">
      <c r="A23" s="240"/>
      <c r="B23" s="241" t="s">
        <v>43</v>
      </c>
      <c r="C23" s="241" t="s">
        <v>0</v>
      </c>
      <c r="D23" s="244"/>
    </row>
    <row r="24" spans="1:4">
      <c r="A24" s="362"/>
      <c r="B24" s="363"/>
      <c r="C24" s="363"/>
      <c r="D24" s="363"/>
    </row>
    <row r="25" spans="1:4" ht="15.75">
      <c r="A25" s="360" t="s">
        <v>44</v>
      </c>
      <c r="B25" s="361"/>
      <c r="C25" s="361"/>
      <c r="D25" s="361"/>
    </row>
    <row r="26" spans="1:4">
      <c r="A26" s="82" t="s">
        <v>18</v>
      </c>
      <c r="B26" s="83" t="s">
        <v>117</v>
      </c>
      <c r="C26" s="84" t="s">
        <v>96</v>
      </c>
      <c r="D26" s="243">
        <v>175.60499999999999</v>
      </c>
    </row>
    <row r="27" spans="1:4" ht="25.5">
      <c r="A27" s="82" t="s">
        <v>24</v>
      </c>
      <c r="B27" s="83" t="s">
        <v>115</v>
      </c>
      <c r="C27" s="84" t="s">
        <v>23</v>
      </c>
      <c r="D27" s="243">
        <v>1.9240199999999999E-2</v>
      </c>
    </row>
    <row r="28" spans="1:4">
      <c r="A28" s="82" t="s">
        <v>26</v>
      </c>
      <c r="B28" s="83" t="s">
        <v>113</v>
      </c>
      <c r="C28" s="84" t="s">
        <v>23</v>
      </c>
      <c r="D28" s="243">
        <v>1.92402E-3</v>
      </c>
    </row>
    <row r="29" spans="1:4" ht="25.5">
      <c r="A29" s="82" t="s">
        <v>27</v>
      </c>
      <c r="B29" s="83" t="s">
        <v>111</v>
      </c>
      <c r="C29" s="84" t="s">
        <v>23</v>
      </c>
      <c r="D29" s="243">
        <v>4.5809999999999997E-2</v>
      </c>
    </row>
    <row r="30" spans="1:4" ht="25.5">
      <c r="A30" s="82" t="s">
        <v>28</v>
      </c>
      <c r="B30" s="83" t="s">
        <v>109</v>
      </c>
      <c r="C30" s="84" t="s">
        <v>23</v>
      </c>
      <c r="D30" s="243">
        <v>7.2227100000000002E-2</v>
      </c>
    </row>
    <row r="31" spans="1:4">
      <c r="A31" s="82" t="s">
        <v>29</v>
      </c>
      <c r="B31" s="83" t="s">
        <v>134</v>
      </c>
      <c r="C31" s="84" t="s">
        <v>25</v>
      </c>
      <c r="D31" s="243">
        <v>13.888299999999999</v>
      </c>
    </row>
    <row r="32" spans="1:4">
      <c r="A32" s="82" t="s">
        <v>30</v>
      </c>
      <c r="B32" s="83" t="s">
        <v>179</v>
      </c>
      <c r="C32" s="84" t="s">
        <v>131</v>
      </c>
      <c r="D32" s="243">
        <v>2.9437000000000002</v>
      </c>
    </row>
    <row r="33" spans="1:4">
      <c r="A33" s="240"/>
      <c r="B33" s="241" t="s">
        <v>45</v>
      </c>
      <c r="C33" s="241" t="s">
        <v>0</v>
      </c>
      <c r="D33" s="244"/>
    </row>
    <row r="34" spans="1:4">
      <c r="A34" s="362"/>
      <c r="B34" s="363"/>
      <c r="C34" s="363"/>
      <c r="D34" s="363"/>
    </row>
  </sheetData>
  <mergeCells count="17">
    <mergeCell ref="B2:D2"/>
    <mergeCell ref="B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2018)&amp;RЭ160090050</oddHeader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202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203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23.864/100</f>
        <v>0.23864000000000002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3.1739120000000005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0.6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0.34661999999999998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0.17399999999999999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0.6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0.1152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v>10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7.875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0.84699999999999998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10">
        <f>E23*E26</f>
        <v>3.1950000000000003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42.704/100</f>
        <v>0.42704000000000003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13.656739200000001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0.20070879999999999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49.1096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5.380704E-3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5.3807040000000011E-4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1.28112E-2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2.0198992000000002E-2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25.0522712</v>
      </c>
      <c r="G39" s="63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2018)&amp;C&amp;P&amp;R160100010</oddHeader>
    <oddFooter>&amp;CСтраниц -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C18" sqref="C18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[15]bv_abc4!B2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[15]bv_abc4!B8</f>
        <v xml:space="preserve"> ВОССТАНОВЛЕНИЕ ТЕПЛОИЗОЛЯЦИИ ТЕПЛОВЫХ СЕТЕЙ ПО АДРЕСУ: М-В СПУТНИК-3 ОТ Ж/Д 24 ДО Ж/Д 27 (Д-76 ММ L-100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[15]bv_abc4!F39</f>
        <v>25.0522712</v>
      </c>
    </row>
    <row r="18" spans="1:4">
      <c r="A18" s="60"/>
      <c r="B18" s="61" t="s">
        <v>42</v>
      </c>
      <c r="C18" s="61" t="s">
        <v>21</v>
      </c>
      <c r="D18" s="143">
        <f>D17</f>
        <v>25.0522712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[15]bv_abc4!F20+[15]bv_abc4!F22</f>
        <v>0.28920000000000001</v>
      </c>
    </row>
    <row r="22" spans="1:4">
      <c r="A22" s="82" t="s">
        <v>24</v>
      </c>
      <c r="B22" s="83" t="s">
        <v>132</v>
      </c>
      <c r="C22" s="84" t="s">
        <v>22</v>
      </c>
      <c r="D22" s="148">
        <f>[15]bv_abc4!F29</f>
        <v>0.20070879999999999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[15]bv_abc4!F25</f>
        <v>0.84699999999999998</v>
      </c>
    </row>
    <row r="27" spans="1:4">
      <c r="A27" s="82" t="s">
        <v>24</v>
      </c>
      <c r="B27" s="83" t="s">
        <v>117</v>
      </c>
      <c r="C27" s="84" t="s">
        <v>96</v>
      </c>
      <c r="D27" s="149">
        <f>[15]bv_abc4!F30</f>
        <v>49.1096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[15]bv_abc4!F31</f>
        <v>5.380704E-3</v>
      </c>
    </row>
    <row r="29" spans="1:4">
      <c r="A29" s="82" t="s">
        <v>27</v>
      </c>
      <c r="B29" s="83" t="s">
        <v>113</v>
      </c>
      <c r="C29" s="84" t="s">
        <v>23</v>
      </c>
      <c r="D29" s="149">
        <f>[15]bv_abc4!F32</f>
        <v>5.3807040000000011E-4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[15]bv_abc4!F33</f>
        <v>1.28112E-2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[15]bv_abc4!F34</f>
        <v>2.0198992000000002E-2</v>
      </c>
    </row>
    <row r="32" spans="1:4">
      <c r="A32" s="82" t="s">
        <v>30</v>
      </c>
      <c r="B32" s="83" t="s">
        <v>134</v>
      </c>
      <c r="C32" s="84" t="s">
        <v>25</v>
      </c>
      <c r="D32" s="149">
        <f>[15]bv_abc4!F26</f>
        <v>3.1950000000000003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Roman,обычный"&amp;9Э160100010</oddHeader>
    <oddFooter>&amp;C&amp;"Times New Roman,обычный"&amp;9&amp;P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208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209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42.955/100</f>
        <v>0.42954999999999999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5.7130150000000004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1.08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0.62391600000000003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0.31319999999999998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1.08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0.20736000000000002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f>180/10</f>
        <v>18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14.174999999999999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1.5246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10">
        <f>E23*E26</f>
        <v>5.7510000000000003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76.867/100</f>
        <v>0.76867000000000008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24.582066600000001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0.36127490000000001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88.397050000000007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9.6852420000000002E-3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9.6852420000000019E-4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2.30601E-2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3.6358091000000002E-2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45.093997600000002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2018)&amp;C&amp;P&amp;R160100020</oddHeader>
    <oddFooter>&amp;CСтраниц -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[16]bv_abc4!B2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[16]bv_abc4!B8</f>
        <v xml:space="preserve"> ВОССТАНОВЛЕНИЕ ТЕПЛОИЗОЛЯЦИИ ТЕПЛОВЫХ СЕТЕЙ ПО АДРЕСУ: М-В СПУТНИК-3 ОТ ТВ-2-3-2 ДО Ж/Д 76 (Д-76 ММ L-180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[16]bv_abc4!F39</f>
        <v>45.093997600000002</v>
      </c>
    </row>
    <row r="18" spans="1:4">
      <c r="A18" s="60"/>
      <c r="B18" s="61" t="s">
        <v>42</v>
      </c>
      <c r="C18" s="61" t="s">
        <v>21</v>
      </c>
      <c r="D18" s="143">
        <f>D17</f>
        <v>45.093997600000002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[16]bv_abc4!F20+[16]bv_abc4!F22</f>
        <v>0.52056000000000002</v>
      </c>
    </row>
    <row r="22" spans="1:4">
      <c r="A22" s="82" t="s">
        <v>24</v>
      </c>
      <c r="B22" s="83" t="s">
        <v>132</v>
      </c>
      <c r="C22" s="84" t="s">
        <v>22</v>
      </c>
      <c r="D22" s="148">
        <f>[16]bv_abc4!F29</f>
        <v>0.36127490000000001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[16]bv_abc4!F25</f>
        <v>1.5246</v>
      </c>
    </row>
    <row r="27" spans="1:4">
      <c r="A27" s="82" t="s">
        <v>24</v>
      </c>
      <c r="B27" s="83" t="s">
        <v>117</v>
      </c>
      <c r="C27" s="84" t="s">
        <v>96</v>
      </c>
      <c r="D27" s="149">
        <f>[16]bv_abc4!F30</f>
        <v>88.397050000000007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[16]bv_abc4!F31</f>
        <v>9.6852420000000002E-3</v>
      </c>
    </row>
    <row r="29" spans="1:4">
      <c r="A29" s="82" t="s">
        <v>27</v>
      </c>
      <c r="B29" s="83" t="s">
        <v>113</v>
      </c>
      <c r="C29" s="84" t="s">
        <v>23</v>
      </c>
      <c r="D29" s="149">
        <f>[16]bv_abc4!F32</f>
        <v>9.6852420000000019E-4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[16]bv_abc4!F33</f>
        <v>2.30601E-2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[16]bv_abc4!F34</f>
        <v>3.6358091000000002E-2</v>
      </c>
    </row>
    <row r="32" spans="1:4">
      <c r="A32" s="82" t="s">
        <v>30</v>
      </c>
      <c r="B32" s="83" t="s">
        <v>134</v>
      </c>
      <c r="C32" s="84" t="s">
        <v>25</v>
      </c>
      <c r="D32" s="149">
        <f>[16]bv_abc4!F26</f>
        <v>5.7510000000000003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Roman,обычный"&amp;9Э160100020</oddHeader>
    <oddFooter>&amp;C&amp;"Times New Roman,обычный"&amp;9&amp;P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210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211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35.796/100</f>
        <v>0.35796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4.7608680000000003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0.89900000000000002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0.51935229999999999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0.26071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0.89900000000000002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0.17260800000000001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v>15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11.8125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1.2705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4.7925000000000004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64.056/100</f>
        <v>0.64056000000000002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20.485108800000003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0.30106319999999998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73.664400000000001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8.0710560000000001E-3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8.0710560000000001E-4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1.9216799999999999E-2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3.0298488000000002E-2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37.577829100000002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2018)&amp;C&amp;P&amp;R160100030</oddHeader>
    <oddFooter>&amp;CСтраниц -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[17]bv_abc4!B2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[17]bv_abc4!B8</f>
        <v xml:space="preserve"> ВОССТАНОВЛЕНИЕ ТЕПЛОИЗОЛЯЦИИ ТЕПЛОВЫХ СЕТЕЙ ПО АДРЕСУ: М-В СПУТНИК-3 ОТ Ж/Д 66 ДО Ж/Д 58 (Д-76 ММ L-150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[17]bv_abc4!F39</f>
        <v>37.577829100000002</v>
      </c>
    </row>
    <row r="18" spans="1:4">
      <c r="A18" s="60"/>
      <c r="B18" s="61" t="s">
        <v>42</v>
      </c>
      <c r="C18" s="61" t="s">
        <v>21</v>
      </c>
      <c r="D18" s="143">
        <f>D17</f>
        <v>37.577829100000002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[17]bv_abc4!F20+[17]bv_abc4!F22</f>
        <v>0.43331799999999998</v>
      </c>
    </row>
    <row r="22" spans="1:4">
      <c r="A22" s="82" t="s">
        <v>24</v>
      </c>
      <c r="B22" s="83" t="s">
        <v>132</v>
      </c>
      <c r="C22" s="84" t="s">
        <v>22</v>
      </c>
      <c r="D22" s="148">
        <f>[17]bv_abc4!F29</f>
        <v>0.30106319999999998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[17]bv_abc4!F25</f>
        <v>1.2705</v>
      </c>
    </row>
    <row r="27" spans="1:4">
      <c r="A27" s="82" t="s">
        <v>24</v>
      </c>
      <c r="B27" s="83" t="s">
        <v>117</v>
      </c>
      <c r="C27" s="84" t="s">
        <v>96</v>
      </c>
      <c r="D27" s="149">
        <f>[17]bv_abc4!F30</f>
        <v>73.664400000000001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[17]bv_abc4!F31</f>
        <v>8.0710560000000001E-3</v>
      </c>
    </row>
    <row r="29" spans="1:4">
      <c r="A29" s="82" t="s">
        <v>27</v>
      </c>
      <c r="B29" s="83" t="s">
        <v>113</v>
      </c>
      <c r="C29" s="84" t="s">
        <v>23</v>
      </c>
      <c r="D29" s="149">
        <f>[17]bv_abc4!F32</f>
        <v>8.0710560000000001E-4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[17]bv_abc4!F33</f>
        <v>1.9216799999999999E-2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[17]bv_abc4!F34</f>
        <v>3.0298488000000002E-2</v>
      </c>
    </row>
    <row r="32" spans="1:4">
      <c r="A32" s="82" t="s">
        <v>30</v>
      </c>
      <c r="B32" s="83" t="s">
        <v>134</v>
      </c>
      <c r="C32" s="84" t="s">
        <v>25</v>
      </c>
      <c r="D32" s="149">
        <f>[17]bv_abc4!F26</f>
        <v>4.7925000000000004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Roman,обычный"&amp;9Э160100030</oddHeader>
    <oddFooter>&amp;C&amp;"Times New Roman,обычный"&amp;9&amp;P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212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213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38.182/100</f>
        <v>0.38182000000000005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5.0782060000000007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0.95899999999999996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0.55401429999999996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0.27810999999999997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0.95899999999999996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0.18412799999999999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v>16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246">
        <f>E23*E24</f>
        <v>12.6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1.3552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5.1120000000000001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68.326/100</f>
        <v>0.68325999999999998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21.850654800000001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0.32113219999999998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78.5749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8.6090760000000002E-3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8.6090760000000004E-4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2.04978E-2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3.2318197999999999E-2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40.082875100000003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2018)&amp;C&amp;P&amp;R160100040</oddHeader>
    <oddFooter>&amp;CСтраниц -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[18]bv_abc4!B2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[18]bv_abc4!B8</f>
        <v xml:space="preserve"> ВОССТАНОВЛЕНИЕ ТЕПЛОИЗОЛЯЦИИ ТЕПЛОВЫХ СЕТЕЙ ПО АДРЕСУ: М-В СПУТНИК-3 ОТ ТВ-2-3-3 ДО Ж/Д 45 (Д-76 ММ L-160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[18]bv_abc4!F39</f>
        <v>40.082875100000003</v>
      </c>
    </row>
    <row r="18" spans="1:4">
      <c r="A18" s="60"/>
      <c r="B18" s="61" t="s">
        <v>42</v>
      </c>
      <c r="C18" s="61" t="s">
        <v>21</v>
      </c>
      <c r="D18" s="143">
        <f>D17</f>
        <v>40.082875100000003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[18]bv_abc4!F20+[18]bv_abc4!F22</f>
        <v>0.46223799999999993</v>
      </c>
    </row>
    <row r="22" spans="1:4">
      <c r="A22" s="82" t="s">
        <v>24</v>
      </c>
      <c r="B22" s="83" t="s">
        <v>132</v>
      </c>
      <c r="C22" s="84" t="s">
        <v>22</v>
      </c>
      <c r="D22" s="148">
        <f>[18]bv_abc4!F29</f>
        <v>0.32113219999999998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[18]bv_abc4!F25</f>
        <v>1.3552</v>
      </c>
    </row>
    <row r="27" spans="1:4">
      <c r="A27" s="82" t="s">
        <v>24</v>
      </c>
      <c r="B27" s="83" t="s">
        <v>117</v>
      </c>
      <c r="C27" s="84" t="s">
        <v>96</v>
      </c>
      <c r="D27" s="149">
        <f>[18]bv_abc4!F30</f>
        <v>78.5749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[18]bv_abc4!F31</f>
        <v>8.6090760000000002E-3</v>
      </c>
    </row>
    <row r="29" spans="1:4">
      <c r="A29" s="82" t="s">
        <v>27</v>
      </c>
      <c r="B29" s="83" t="s">
        <v>113</v>
      </c>
      <c r="C29" s="84" t="s">
        <v>23</v>
      </c>
      <c r="D29" s="149">
        <f>[18]bv_abc4!F32</f>
        <v>8.6090760000000004E-4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[18]bv_abc4!F33</f>
        <v>2.04978E-2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[18]bv_abc4!F34</f>
        <v>3.2318197999999999E-2</v>
      </c>
    </row>
    <row r="32" spans="1:4">
      <c r="A32" s="82" t="s">
        <v>30</v>
      </c>
      <c r="B32" s="83" t="s">
        <v>134</v>
      </c>
      <c r="C32" s="84" t="s">
        <v>25</v>
      </c>
      <c r="D32" s="149">
        <f>[18]bv_abc4!F26</f>
        <v>5.1120000000000001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Roman,обычный"&amp;9Э160100040</oddHeader>
    <oddFooter>&amp;C&amp;"Times New Roman,обычный"&amp;9&amp;P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214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215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76.365/100</f>
        <v>0.76364999999999994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10.156544999999999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1.917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1.1074508999999999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0.55592999999999992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1.917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0.368064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v>32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246">
        <f>E23*E24</f>
        <v>25.2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75">
        <f>E23*E25</f>
        <v>2.7103999999999999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10.224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136.653/100</f>
        <v>1.36653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43.701629400000002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0.64226909999999993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157.15094999999999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1.7218278E-2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1.7218278E-3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4.0995900000000002E-2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6.4636869E-2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80.165625300000002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2018)&amp;C&amp;P&amp;R160100050</oddHeader>
    <oddFooter>&amp;CСтраниц -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[1]bv_abc4!B8</f>
        <v xml:space="preserve"> ВОССТАНОВЛЕНИЕ ТЕПЛОИЗОЛЯЦИИ ТЕПЛОВЫХ СЕТЕЙ ПО АДРЕСУ:УЛ. НАБ. АНХОР ВВ М-6-27 ОТ ТК-9 ДО НАСОСНОЙ (Д-108 ММ L-170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[1]bv_abc4!F39</f>
        <v>56.122824000000001</v>
      </c>
    </row>
    <row r="18" spans="1:4">
      <c r="A18" s="60"/>
      <c r="B18" s="61" t="s">
        <v>42</v>
      </c>
      <c r="C18" s="61" t="s">
        <v>21</v>
      </c>
      <c r="D18" s="143">
        <f>D17</f>
        <v>56.122824000000001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[1]bv_abc4!F20+[1]bv_abc4!F22</f>
        <v>0.59748000000000001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[1]bv_abc4!F29</f>
        <v>0.42149599999999998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[1]bv_abc4!F25</f>
        <v>1.7442</v>
      </c>
    </row>
    <row r="27" spans="1:4">
      <c r="A27" s="82" t="s">
        <v>24</v>
      </c>
      <c r="B27" s="83" t="s">
        <v>117</v>
      </c>
      <c r="C27" s="84" t="s">
        <v>96</v>
      </c>
      <c r="D27" s="125">
        <f>[1]bv_abc4!F30</f>
        <v>103.13200000000001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[1]bv_abc4!F31</f>
        <v>1.1299680000000001E-2</v>
      </c>
    </row>
    <row r="29" spans="1:4">
      <c r="A29" s="82" t="s">
        <v>27</v>
      </c>
      <c r="B29" s="83" t="s">
        <v>113</v>
      </c>
      <c r="C29" s="84" t="s">
        <v>23</v>
      </c>
      <c r="D29" s="125">
        <f>[1]bv_abc4!F32</f>
        <v>1.1299680000000001E-3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[1]bv_abc4!F33</f>
        <v>2.6904000000000001E-2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[1]bv_abc4!F34</f>
        <v>4.2418640000000001E-2</v>
      </c>
    </row>
    <row r="32" spans="1:4">
      <c r="A32" s="82" t="s">
        <v>30</v>
      </c>
      <c r="B32" s="83" t="s">
        <v>134</v>
      </c>
      <c r="C32" s="84" t="s">
        <v>25</v>
      </c>
      <c r="D32" s="125">
        <f>[1]bv_abc4!F26</f>
        <v>7.0720000000000001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Roman,обычный"&amp;9Э160090020 </oddHeader>
    <oddFooter>&amp;C&amp;"Times New Roman,обычный"&amp;9&amp;P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[19]bv_abc4!B2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[19]bv_abc4!B8</f>
        <v xml:space="preserve"> ВОССТАНОВЛЕНИЕ ТЕПЛОИЗОЛЯЦИИ ТЕПЛОВЫХ СЕТЕЙ ПО АДРЕСУ: М-В СПУТНИК-2 ОТ ТВ-2-2-9 ДО Ж/Д 34 (Д-76 ММ L-320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[19]bv_abc4!F39</f>
        <v>80.165625300000002</v>
      </c>
    </row>
    <row r="18" spans="1:4">
      <c r="A18" s="60"/>
      <c r="B18" s="61" t="s">
        <v>42</v>
      </c>
      <c r="C18" s="61" t="s">
        <v>21</v>
      </c>
      <c r="D18" s="143">
        <f>D17</f>
        <v>80.165625300000002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[19]bv_abc4!F20+[19]bv_abc4!F22</f>
        <v>0.92399399999999998</v>
      </c>
    </row>
    <row r="22" spans="1:4">
      <c r="A22" s="82" t="s">
        <v>24</v>
      </c>
      <c r="B22" s="83" t="s">
        <v>132</v>
      </c>
      <c r="C22" s="84" t="s">
        <v>22</v>
      </c>
      <c r="D22" s="148">
        <f>[19]bv_abc4!F29</f>
        <v>0.64226909999999993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[19]bv_abc4!F25</f>
        <v>2.7103999999999999</v>
      </c>
    </row>
    <row r="27" spans="1:4">
      <c r="A27" s="82" t="s">
        <v>24</v>
      </c>
      <c r="B27" s="83" t="s">
        <v>117</v>
      </c>
      <c r="C27" s="84" t="s">
        <v>96</v>
      </c>
      <c r="D27" s="149">
        <f>[19]bv_abc4!F30</f>
        <v>157.15094999999999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[19]bv_abc4!F31</f>
        <v>1.7218278E-2</v>
      </c>
    </row>
    <row r="29" spans="1:4">
      <c r="A29" s="82" t="s">
        <v>27</v>
      </c>
      <c r="B29" s="83" t="s">
        <v>113</v>
      </c>
      <c r="C29" s="84" t="s">
        <v>23</v>
      </c>
      <c r="D29" s="149">
        <f>[19]bv_abc4!F32</f>
        <v>1.7218278E-3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[19]bv_abc4!F33</f>
        <v>4.0995900000000002E-2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[19]bv_abc4!F34</f>
        <v>6.4636869E-2</v>
      </c>
    </row>
    <row r="32" spans="1:4">
      <c r="A32" s="82" t="s">
        <v>30</v>
      </c>
      <c r="B32" s="83" t="s">
        <v>134</v>
      </c>
      <c r="C32" s="84" t="s">
        <v>25</v>
      </c>
      <c r="D32" s="149">
        <f>[19]bv_abc4!F26</f>
        <v>10.224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Roman,обычный"&amp;9Э160100050</oddHeader>
    <oddFooter>&amp;C&amp;"Times New Roman,обычный"&amp;9&amp;P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216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217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42.955/100</f>
        <v>0.42954999999999999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E17*E16</f>
        <v>5.7130150000000004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1.08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0.62391600000000003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0.31319999999999998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1.08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0.20736000000000002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f>180/10</f>
        <v>18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14.174999999999999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1.5246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5.7510000000000003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76.867/100</f>
        <v>0.76867000000000008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24.582066600000001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0.36127490000000001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88.397050000000007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9.6852420000000002E-3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9.6852420000000019E-4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2.30601E-2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3.6358091000000002E-2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45.093997600000002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2018)&amp;C&amp;P&amp;R160100060</oddHeader>
    <oddFooter>&amp;CСтраниц -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[20]bv_abc4!B2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[20]bv_abc4!B8</f>
        <v xml:space="preserve"> ВОССТАНОВЛЕНИЕ ТЕПЛОИЗОЛЯЦИИ ТЕПЛОВЫХ СЕТЕЙ ПО АДРЕСУ: М-В СПУТНИК-6 ОТ ТК-4-6-6 ДО Ж/Д 18 (Д-76 ММ L-180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[20]bv_abc4!F39</f>
        <v>45.093997600000002</v>
      </c>
    </row>
    <row r="18" spans="1:4">
      <c r="A18" s="60"/>
      <c r="B18" s="61" t="s">
        <v>42</v>
      </c>
      <c r="C18" s="61" t="s">
        <v>21</v>
      </c>
      <c r="D18" s="147">
        <f>D17</f>
        <v>45.093997600000002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[20]bv_abc4!F20+[20]bv_abc4!F22</f>
        <v>0.52056000000000002</v>
      </c>
    </row>
    <row r="22" spans="1:4">
      <c r="A22" s="82" t="s">
        <v>24</v>
      </c>
      <c r="B22" s="83" t="s">
        <v>132</v>
      </c>
      <c r="C22" s="84" t="s">
        <v>22</v>
      </c>
      <c r="D22" s="148">
        <f>[20]bv_abc4!F29</f>
        <v>0.36127490000000001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[20]bv_abc4!F25</f>
        <v>1.5246</v>
      </c>
    </row>
    <row r="27" spans="1:4">
      <c r="A27" s="82" t="s">
        <v>24</v>
      </c>
      <c r="B27" s="83" t="s">
        <v>117</v>
      </c>
      <c r="C27" s="84" t="s">
        <v>96</v>
      </c>
      <c r="D27" s="149">
        <f>[20]bv_abc4!F30</f>
        <v>88.397050000000007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[20]bv_abc4!F31</f>
        <v>9.6852420000000002E-3</v>
      </c>
    </row>
    <row r="29" spans="1:4">
      <c r="A29" s="82" t="s">
        <v>27</v>
      </c>
      <c r="B29" s="83" t="s">
        <v>113</v>
      </c>
      <c r="C29" s="84" t="s">
        <v>23</v>
      </c>
      <c r="D29" s="149">
        <f>[20]bv_abc4!F32</f>
        <v>9.6852420000000019E-4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[20]bv_abc4!F33</f>
        <v>2.30601E-2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[20]bv_abc4!F34</f>
        <v>3.6358091000000002E-2</v>
      </c>
    </row>
    <row r="32" spans="1:4">
      <c r="A32" s="82" t="s">
        <v>30</v>
      </c>
      <c r="B32" s="83" t="s">
        <v>134</v>
      </c>
      <c r="C32" s="84" t="s">
        <v>25</v>
      </c>
      <c r="D32" s="149">
        <f>[20]bv_abc4!F26</f>
        <v>5.7510000000000003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Roman,обычный"&amp;9Э160100060</oddHeader>
    <oddFooter>&amp;C&amp;"Times New Roman,обычный"&amp;9&amp;P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218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219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55.892/100</f>
        <v>0.55892000000000008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7.4336360000000017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1.35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0.779895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0.39150000000000001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1.35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0.25920000000000004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20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18.443999999999999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252">
        <f>E23*E25</f>
        <v>1.8399999999999999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1">
        <f>E23*E26</f>
        <v>7.1740000000000004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93.572/100</f>
        <v>0.93572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29.9243256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0.43978839999999997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107.6078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1.1790072E-2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1.1790072E-3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2.8071599999999999E-2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4.4259555999999999E-2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56.581856599999995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2018)&amp;R160100070</oddHeader>
    <oddFooter>&amp;C&amp;P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[21]bv_abc4!A2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[21]bv_abc4!B8</f>
        <v xml:space="preserve"> ВОССТАНОВЛЕНИЕ ТЕПЛОИЗОЛЯЦИИ ТЕПЛОВЫХ СЕТЕЙ ПО АДРЕСУ: М-В СПУТНИК-2 ОТ ТВ-2-2-7 ДО ПРОКУРАТУРЫ (Д-89 ММ L-200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[21]bv_abc4!F39</f>
        <v>56.581856599999995</v>
      </c>
    </row>
    <row r="18" spans="1:4">
      <c r="A18" s="60"/>
      <c r="B18" s="61" t="s">
        <v>42</v>
      </c>
      <c r="C18" s="61" t="s">
        <v>21</v>
      </c>
      <c r="D18" s="143">
        <f>D17</f>
        <v>56.581856599999995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[21]bv_abc4!F20+[21]bv_abc4!F22</f>
        <v>0.65070000000000006</v>
      </c>
    </row>
    <row r="22" spans="1:4">
      <c r="A22" s="82" t="s">
        <v>24</v>
      </c>
      <c r="B22" s="83" t="s">
        <v>132</v>
      </c>
      <c r="C22" s="84" t="s">
        <v>22</v>
      </c>
      <c r="D22" s="173">
        <f>[21]bv_abc4!F29</f>
        <v>0.43978839999999997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[21]bv_abc4!F25</f>
        <v>1.8399999999999999</v>
      </c>
    </row>
    <row r="27" spans="1:4">
      <c r="A27" s="82" t="s">
        <v>24</v>
      </c>
      <c r="B27" s="83" t="s">
        <v>117</v>
      </c>
      <c r="C27" s="84" t="s">
        <v>96</v>
      </c>
      <c r="D27" s="149">
        <f>[21]bv_abc4!F30</f>
        <v>107.6078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[21]bv_abc4!F31</f>
        <v>1.1790072E-2</v>
      </c>
    </row>
    <row r="29" spans="1:4">
      <c r="A29" s="82" t="s">
        <v>27</v>
      </c>
      <c r="B29" s="83" t="s">
        <v>113</v>
      </c>
      <c r="C29" s="84" t="s">
        <v>23</v>
      </c>
      <c r="D29" s="149">
        <f>[21]bv_abc4!F32</f>
        <v>1.1790072E-3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[21]bv_abc4!F33</f>
        <v>2.8071599999999999E-2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[21]bv_abc4!F34</f>
        <v>4.4259555999999999E-2</v>
      </c>
    </row>
    <row r="32" spans="1:4">
      <c r="A32" s="82" t="s">
        <v>30</v>
      </c>
      <c r="B32" s="83" t="s">
        <v>153</v>
      </c>
      <c r="C32" s="84" t="s">
        <v>25</v>
      </c>
      <c r="D32" s="149">
        <f>[21]bv_abc4!F26</f>
        <v>7.1740000000000004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Roman,обычный"&amp;9Э160100070</oddHeader>
    <oddFooter>&amp;C&amp;"Times New Roman,обычный"&amp;9&amp;P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221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222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67.07/100</f>
        <v>0.67069999999999996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8.9203100000000006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1.61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0.93009700000000006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0.46689999999999998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1.61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0.30912000000000001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24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250">
        <f>E23*E24</f>
        <v>22.1328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2.2080000000000002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8.6088000000000005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112.286/100</f>
        <v>1.12286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35.909062800000001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0.5277442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129.12889999999999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1.4148035999999999E-2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1.4148036000000001E-3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3.3685799999999995E-2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5.3111277999999998E-2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67.892269800000008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2018)&amp;R160100080</oddHeader>
    <oddFooter>&amp;C&amp;P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[22]bv_abc4!A2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[22]bv_abc4!B8</f>
        <v xml:space="preserve"> ВОССТАНОВЛЕНИЕ ТЕПЛОИЗОЛЯЦИИ ТЕПЛОВЫХ СЕТЕЙ ПО АДРЕСУ: М-В СПУТНИК-3 ОТ Ж/Д 47 ДО Ж/Д 50 (Д-89 ММ L-240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[22]bv_abc4!F39</f>
        <v>67.892269800000008</v>
      </c>
    </row>
    <row r="18" spans="1:4">
      <c r="A18" s="60"/>
      <c r="B18" s="61" t="s">
        <v>42</v>
      </c>
      <c r="C18" s="61" t="s">
        <v>21</v>
      </c>
      <c r="D18" s="143">
        <f>D17</f>
        <v>67.892269800000008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[22]bv_abc4!F20+[22]bv_abc4!F22</f>
        <v>0.77601999999999993</v>
      </c>
    </row>
    <row r="22" spans="1:4">
      <c r="A22" s="82" t="s">
        <v>24</v>
      </c>
      <c r="B22" s="83" t="s">
        <v>132</v>
      </c>
      <c r="C22" s="84" t="s">
        <v>22</v>
      </c>
      <c r="D22" s="173">
        <f>[22]bv_abc4!F29</f>
        <v>0.5277442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[22]bv_abc4!F25</f>
        <v>2.2080000000000002</v>
      </c>
    </row>
    <row r="27" spans="1:4">
      <c r="A27" s="82" t="s">
        <v>24</v>
      </c>
      <c r="B27" s="83" t="s">
        <v>117</v>
      </c>
      <c r="C27" s="84" t="s">
        <v>96</v>
      </c>
      <c r="D27" s="149">
        <f>[22]bv_abc4!F30</f>
        <v>129.12889999999999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[22]bv_abc4!F31</f>
        <v>1.4148035999999999E-2</v>
      </c>
    </row>
    <row r="29" spans="1:4">
      <c r="A29" s="82" t="s">
        <v>27</v>
      </c>
      <c r="B29" s="83" t="s">
        <v>113</v>
      </c>
      <c r="C29" s="84" t="s">
        <v>23</v>
      </c>
      <c r="D29" s="149">
        <f>[22]bv_abc4!F32</f>
        <v>1.4148036000000001E-3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[22]bv_abc4!F33</f>
        <v>3.3685799999999995E-2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[22]bv_abc4!F34</f>
        <v>5.3111277999999998E-2</v>
      </c>
    </row>
    <row r="32" spans="1:4">
      <c r="A32" s="82" t="s">
        <v>30</v>
      </c>
      <c r="B32" s="83" t="s">
        <v>153</v>
      </c>
      <c r="C32" s="84" t="s">
        <v>25</v>
      </c>
      <c r="D32" s="149">
        <f>[22]bv_abc4!F26</f>
        <v>8.6088000000000005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Э160100080</oddHeader>
    <oddFooter>&amp;C&amp;"Times New Roman,обычный"&amp;9&amp;P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C5" sqref="C5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223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224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97.811/100</f>
        <v>0.97811000000000003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13.008863000000002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2.35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1.3575950000000001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0.68149999999999999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2.35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0.45120000000000005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35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32.277000000000001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252">
        <f>E23*E25</f>
        <v>3.2199999999999998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12.554500000000001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163.751/100</f>
        <v>1.63751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52.367569799999998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0.76962969999999997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188.31365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2.0632626000000001E-2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2.0632625999999999E-3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4.9125299999999997E-2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7.7454223000000003E-2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99.011027799999994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2018)&amp;R160100090</oddHeader>
    <oddFooter>&amp;C&amp;P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[23]bv_abc4!A2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[23]bv_abc4!B8</f>
        <v xml:space="preserve"> ВОССТАНОВЛЕНИЕ ТЕПЛОИЗОЛЯЦИИ ТЕПЛОВЫХ СЕТЕЙ ПО АДРЕСУ: М-В СПУТНИК-3 ОТ ТВ-2-3-3 ДО Ж/Д 33 (Д-89 ММ L-350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[23]bv_abc4!F39</f>
        <v>99.011027799999994</v>
      </c>
    </row>
    <row r="18" spans="1:4">
      <c r="A18" s="60"/>
      <c r="B18" s="61" t="s">
        <v>42</v>
      </c>
      <c r="C18" s="61" t="s">
        <v>21</v>
      </c>
      <c r="D18" s="143">
        <f>D17</f>
        <v>99.011027799999994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[23]bv_abc4!F20+[23]bv_abc4!F22</f>
        <v>1.1327</v>
      </c>
    </row>
    <row r="22" spans="1:4">
      <c r="A22" s="82" t="s">
        <v>24</v>
      </c>
      <c r="B22" s="83" t="s">
        <v>132</v>
      </c>
      <c r="C22" s="84" t="s">
        <v>22</v>
      </c>
      <c r="D22" s="173">
        <f>[23]bv_abc4!F29</f>
        <v>0.76962969999999997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[23]bv_abc4!F25</f>
        <v>3.2199999999999998</v>
      </c>
    </row>
    <row r="27" spans="1:4">
      <c r="A27" s="82" t="s">
        <v>24</v>
      </c>
      <c r="B27" s="83" t="s">
        <v>117</v>
      </c>
      <c r="C27" s="84" t="s">
        <v>96</v>
      </c>
      <c r="D27" s="149">
        <f>[23]bv_abc4!F30</f>
        <v>188.31365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[23]bv_abc4!F31</f>
        <v>2.0632626000000001E-2</v>
      </c>
    </row>
    <row r="29" spans="1:4">
      <c r="A29" s="82" t="s">
        <v>27</v>
      </c>
      <c r="B29" s="83" t="s">
        <v>113</v>
      </c>
      <c r="C29" s="84" t="s">
        <v>23</v>
      </c>
      <c r="D29" s="149">
        <f>[23]bv_abc4!F32</f>
        <v>2.0632625999999999E-3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[23]bv_abc4!F33</f>
        <v>4.9125299999999997E-2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[23]bv_abc4!F34</f>
        <v>7.7454223000000003E-2</v>
      </c>
    </row>
    <row r="32" spans="1:4">
      <c r="A32" s="82" t="s">
        <v>30</v>
      </c>
      <c r="B32" s="83" t="s">
        <v>153</v>
      </c>
      <c r="C32" s="84" t="s">
        <v>25</v>
      </c>
      <c r="D32" s="149">
        <f>[23]bv_abc4!F26</f>
        <v>12.554500000000001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Э160100090</oddHeader>
    <oddFooter>&amp;C&amp;"Times New Roman,обычный"&amp;9&amp;P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225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226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41.919/100</f>
        <v>0.41918999999999995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5.5752269999999999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1.01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0.58347700000000002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0.29289999999999999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1.01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0.19392000000000001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15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13.833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252">
        <f>E23*E25</f>
        <v>1.38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5.3805000000000005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70.179/100</f>
        <v>0.70179000000000002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22.443244200000002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0.3298413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80.705849999999998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8.8425540000000007E-3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8.8425540000000005E-4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2.1053700000000002E-2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3.3194667000000004E-2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42.434948200000001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2018)&amp;R160100100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142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143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67.824/100</f>
        <v>0.67823999999999995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9.0205920000000006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1.6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0.92432000000000003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0.46399999999999997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1.6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0.27135999999999999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20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22.381999999999998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2.052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4">
        <f>E23*E26</f>
        <v>8.32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105.5/100</f>
        <v>1.0549999999999999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33.738900000000001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0.49584999999999996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121.32499999999999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1.3292999999999999E-2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1.3293000000000001E-3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3.1649999999999998E-2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4.9901500000000001E-2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66.065811999999994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2018)&amp;C&amp;P&amp;R160090030</oddHeader>
    <oddFooter>&amp;CСтраниц -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[24]bv_abc4!A2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[24]bv_abc4!B8</f>
        <v xml:space="preserve"> ВОССТАНОВЛЕНИЕ ТЕПЛОИЗОЛЯЦИИ ТЕПЛОВЫХ СЕТЕЙ ПО АДРЕСУ: М-В СПУТНИК-4 ОТ Ж/Д 7 ДО Ж/Д 10 (Д-89 ММ L-150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[24]bv_abc4!F39</f>
        <v>42.434948200000001</v>
      </c>
    </row>
    <row r="18" spans="1:4">
      <c r="A18" s="60"/>
      <c r="B18" s="61" t="s">
        <v>42</v>
      </c>
      <c r="C18" s="61" t="s">
        <v>21</v>
      </c>
      <c r="D18" s="143">
        <f>D17</f>
        <v>42.434948200000001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[24]bv_abc4!F20+[24]bv_abc4!F22</f>
        <v>0.48682000000000003</v>
      </c>
    </row>
    <row r="22" spans="1:4">
      <c r="A22" s="82" t="s">
        <v>24</v>
      </c>
      <c r="B22" s="83" t="s">
        <v>132</v>
      </c>
      <c r="C22" s="84" t="s">
        <v>22</v>
      </c>
      <c r="D22" s="173">
        <f>[24]bv_abc4!F29</f>
        <v>0.3298413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[24]bv_abc4!F25</f>
        <v>1.38</v>
      </c>
    </row>
    <row r="27" spans="1:4">
      <c r="A27" s="82" t="s">
        <v>24</v>
      </c>
      <c r="B27" s="83" t="s">
        <v>117</v>
      </c>
      <c r="C27" s="84" t="s">
        <v>96</v>
      </c>
      <c r="D27" s="149">
        <f>[24]bv_abc4!F30</f>
        <v>80.705849999999998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[24]bv_abc4!F31</f>
        <v>8.8425540000000007E-3</v>
      </c>
    </row>
    <row r="29" spans="1:4">
      <c r="A29" s="82" t="s">
        <v>27</v>
      </c>
      <c r="B29" s="83" t="s">
        <v>113</v>
      </c>
      <c r="C29" s="84" t="s">
        <v>23</v>
      </c>
      <c r="D29" s="149">
        <f>[24]bv_abc4!F32</f>
        <v>8.8425540000000005E-4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[24]bv_abc4!F33</f>
        <v>2.1053700000000002E-2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[24]bv_abc4!F34</f>
        <v>3.3194667000000004E-2</v>
      </c>
    </row>
    <row r="32" spans="1:4">
      <c r="A32" s="82" t="s">
        <v>30</v>
      </c>
      <c r="B32" s="83" t="s">
        <v>153</v>
      </c>
      <c r="C32" s="84" t="s">
        <v>25</v>
      </c>
      <c r="D32" s="149">
        <f>[24]bv_abc4!F26</f>
        <v>5.3805000000000005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Э160100100</oddHeader>
    <oddFooter>&amp;C&amp;"Times New Roman,обычный"&amp;9&amp;P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227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228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36.33/100</f>
        <v>0.36329999999999996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4.8318899999999996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0.87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0.50259900000000002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0.25229999999999997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0.87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0.16703999999999999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13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11.9886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1.196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4.6631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60.822/100</f>
        <v>0.60821999999999998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19.4508756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0.28586339999999999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69.945300000000003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7.6635719999999996E-3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7.6635720000000002E-4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1.8246599999999998E-2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2.8768806000000001E-2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36.773964599999999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2018)&amp;R160100110</oddHeader>
    <oddFooter>&amp;C&amp;P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[25]bv_abc4!A2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[25]bv_abc4!B8</f>
        <v xml:space="preserve"> ВОССТАНОВЛЕНИЕ ТЕПЛОИЗОЛЯЦИИ ТЕПЛОВЫХ СЕТЕЙ ПО АДРЕСУ: М-В СПУТНИК-4 ОТ Ж-Д 17 ДО Ж-Д 20 (Д-89 ММ L-130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[25]bv_abc4!F39</f>
        <v>36.773964599999999</v>
      </c>
    </row>
    <row r="18" spans="1:4">
      <c r="A18" s="60"/>
      <c r="B18" s="61" t="s">
        <v>42</v>
      </c>
      <c r="C18" s="61" t="s">
        <v>21</v>
      </c>
      <c r="D18" s="143">
        <f>D17</f>
        <v>36.773964599999999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[25]bv_abc4!F20+[25]bv_abc4!F22</f>
        <v>0.41933999999999994</v>
      </c>
    </row>
    <row r="22" spans="1:4">
      <c r="A22" s="82" t="s">
        <v>24</v>
      </c>
      <c r="B22" s="83" t="s">
        <v>132</v>
      </c>
      <c r="C22" s="84" t="s">
        <v>22</v>
      </c>
      <c r="D22" s="173">
        <f>[25]bv_abc4!F29</f>
        <v>0.28586339999999999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[25]bv_abc4!F25</f>
        <v>1.196</v>
      </c>
    </row>
    <row r="27" spans="1:4">
      <c r="A27" s="82" t="s">
        <v>24</v>
      </c>
      <c r="B27" s="83" t="s">
        <v>117</v>
      </c>
      <c r="C27" s="84" t="s">
        <v>96</v>
      </c>
      <c r="D27" s="149">
        <f>[25]bv_abc4!F30</f>
        <v>69.945300000000003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[25]bv_abc4!F31</f>
        <v>7.6635719999999996E-3</v>
      </c>
    </row>
    <row r="29" spans="1:4">
      <c r="A29" s="82" t="s">
        <v>27</v>
      </c>
      <c r="B29" s="83" t="s">
        <v>113</v>
      </c>
      <c r="C29" s="84" t="s">
        <v>23</v>
      </c>
      <c r="D29" s="149">
        <f>[25]bv_abc4!F32</f>
        <v>7.6635720000000002E-4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[25]bv_abc4!F33</f>
        <v>1.8246599999999998E-2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[25]bv_abc4!F34</f>
        <v>2.8768806000000001E-2</v>
      </c>
    </row>
    <row r="32" spans="1:4">
      <c r="A32" s="82" t="s">
        <v>30</v>
      </c>
      <c r="B32" s="83" t="s">
        <v>153</v>
      </c>
      <c r="C32" s="84" t="s">
        <v>25</v>
      </c>
      <c r="D32" s="149">
        <f>[25]bv_abc4!F26</f>
        <v>4.6631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Э160100110</oddHeader>
    <oddFooter>&amp;C&amp;"Times New Roman,обычный"&amp;9&amp;P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229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230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33.535/100</f>
        <v>0.33534999999999998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4.4601550000000003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0.81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0.46793700000000005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0.2349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0.81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0.15552000000000002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12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11.0664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1.1040000000000001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4.3044000000000002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56.143/100</f>
        <v>0.56142999999999998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17.9545314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0.2638721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64.564449999999994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7.0740179999999996E-3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7.0740180000000003E-4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1.6842899999999997E-2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2.6555638999999999E-2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33.949023400000002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2018)&amp;R160100120</oddHeader>
    <oddFooter>&amp;C&amp;P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[26]bv_abc4!A2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[26]bv_abc4!B8</f>
        <v xml:space="preserve"> ВОССТАНОВЛЕНИЕ ТЕПЛОИЗОЛЯЦИИ ТЕПЛОВЫХ СЕТЕЙ ПО АДРЕСУ: М-В СПУТНИК-4 ОТ Ж/Д 21 ДО Ж/Д 24 (Д-89 ММ L-120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[26]bv_abc4!F39</f>
        <v>33.949023400000002</v>
      </c>
    </row>
    <row r="18" spans="1:4">
      <c r="A18" s="60"/>
      <c r="B18" s="61" t="s">
        <v>42</v>
      </c>
      <c r="C18" s="61" t="s">
        <v>21</v>
      </c>
      <c r="D18" s="143">
        <f>D17</f>
        <v>33.949023400000002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[26]bv_abc4!F20+[26]bv_abc4!F22</f>
        <v>0.39041999999999999</v>
      </c>
    </row>
    <row r="22" spans="1:4">
      <c r="A22" s="82" t="s">
        <v>24</v>
      </c>
      <c r="B22" s="83" t="s">
        <v>132</v>
      </c>
      <c r="C22" s="84" t="s">
        <v>22</v>
      </c>
      <c r="D22" s="173">
        <f>[26]bv_abc4!F29</f>
        <v>0.2638721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[26]bv_abc4!F25</f>
        <v>1.1040000000000001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[26]bv_abc4!F30</f>
        <v>64.564449999999994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[26]bv_abc4!F31</f>
        <v>7.0740179999999996E-3</v>
      </c>
    </row>
    <row r="29" spans="1:4">
      <c r="A29" s="82" t="s">
        <v>27</v>
      </c>
      <c r="B29" s="83" t="s">
        <v>113</v>
      </c>
      <c r="C29" s="84" t="s">
        <v>23</v>
      </c>
      <c r="D29" s="149">
        <f>[26]bv_abc4!F32</f>
        <v>7.0740180000000003E-4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[26]bv_abc4!F33</f>
        <v>1.6842899999999997E-2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[26]bv_abc4!F34</f>
        <v>2.6555638999999999E-2</v>
      </c>
    </row>
    <row r="32" spans="1:4">
      <c r="A32" s="82" t="s">
        <v>30</v>
      </c>
      <c r="B32" s="83" t="s">
        <v>153</v>
      </c>
      <c r="C32" s="84" t="s">
        <v>25</v>
      </c>
      <c r="D32" s="149">
        <f>[26]bv_abc4!F26</f>
        <v>4.3044000000000002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Э160100120</oddHeader>
    <oddFooter>&amp;C&amp;"Times New Roman,обычный"&amp;9&amp;P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231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232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33.535/100</f>
        <v>0.33534999999999998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4.4601550000000003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0.81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0.46793700000000005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0.2349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0.81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0.15552000000000002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12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11.0664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1.1040000000000001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4.3044000000000002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56.143/100</f>
        <v>0.56142999999999998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17.9545314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0.2638721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64.564449999999994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7.0740179999999996E-3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7.0740180000000003E-4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1.6842899999999997E-2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2.6555638999999999E-2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33.949023400000002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2018)&amp;R160100130</oddHeader>
    <oddFooter>&amp;C&amp;P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[27]bv_abc4!A2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[27]bv_abc4!B8</f>
        <v xml:space="preserve"> ВОССТАНОВЛЕНИЕ ТЕПЛОИЗОЛЯЦИИ ТЕПЛОВЫХ СЕТЕЙ ПО АДРЕСУ: М-В СПУТНИК-Ц2 ОТ ТВ-Р1-6 ДО ТВ-7 ШКОЛА №7 (Д-89 ММ L-120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[27]bv_abc4!F39</f>
        <v>33.949023400000002</v>
      </c>
    </row>
    <row r="18" spans="1:4">
      <c r="A18" s="60"/>
      <c r="B18" s="61" t="s">
        <v>42</v>
      </c>
      <c r="C18" s="61" t="s">
        <v>21</v>
      </c>
      <c r="D18" s="143">
        <f>D17</f>
        <v>33.949023400000002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[27]bv_abc4!F20+[27]bv_abc4!F22</f>
        <v>0.39041999999999999</v>
      </c>
    </row>
    <row r="22" spans="1:4">
      <c r="A22" s="82" t="s">
        <v>24</v>
      </c>
      <c r="B22" s="83" t="s">
        <v>132</v>
      </c>
      <c r="C22" s="84" t="s">
        <v>22</v>
      </c>
      <c r="D22" s="173">
        <f>[27]bv_abc4!F29</f>
        <v>0.2638721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[27]bv_abc4!F25</f>
        <v>1.1040000000000001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[27]bv_abc4!F30</f>
        <v>64.564449999999994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[27]bv_abc4!F31</f>
        <v>7.0740179999999996E-3</v>
      </c>
    </row>
    <row r="29" spans="1:4">
      <c r="A29" s="82" t="s">
        <v>27</v>
      </c>
      <c r="B29" s="83" t="s">
        <v>113</v>
      </c>
      <c r="C29" s="84" t="s">
        <v>23</v>
      </c>
      <c r="D29" s="149">
        <f>[27]bv_abc4!F32</f>
        <v>7.0740180000000003E-4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[27]bv_abc4!F33</f>
        <v>1.6842899999999997E-2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[27]bv_abc4!F34</f>
        <v>2.6555638999999999E-2</v>
      </c>
    </row>
    <row r="32" spans="1:4">
      <c r="A32" s="82" t="s">
        <v>30</v>
      </c>
      <c r="B32" s="83" t="s">
        <v>153</v>
      </c>
      <c r="C32" s="84" t="s">
        <v>25</v>
      </c>
      <c r="D32" s="149">
        <f>[27]bv_abc4!F26</f>
        <v>4.3044000000000002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Э160100130</oddHeader>
    <oddFooter>&amp;C&amp;"Times New Roman,обычный"&amp;9&amp;P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B8" sqref="B8:F8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233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234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44.714/100</f>
        <v>0.44713999999999998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5.9469620000000001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1.08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0.62391600000000003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0.31319999999999998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1.08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0.20736000000000002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f>160/10</f>
        <v>16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14.7552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1.472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5.7392000000000003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74.858/100</f>
        <v>0.74858000000000002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23.939588400000002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0.3518326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86.086700000000008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9.4321079999999998E-3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9.4321080000000005E-4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2.2457399999999999E-2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3.5407833999999999E-2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45.265666400000001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2018)&amp;R160100140</oddHeader>
    <oddFooter>&amp;C&amp;P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[28]bv_abc4!A2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[28]bv_abc4!B8</f>
        <v xml:space="preserve"> ВОССТАНОВЛЕНИЕ ТЕПЛОИЗОЛЯЦИИ ТЕПЛОВЫХ СЕТЕЙ ПО АДРЕСУ: М-В СПУТНИК-6 ОТ ТК-4-6-5 ДО Ж/Д 24 (Д-89 ММ L-160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[28]bv_abc4!F39</f>
        <v>45.265666400000001</v>
      </c>
    </row>
    <row r="18" spans="1:4">
      <c r="A18" s="60"/>
      <c r="B18" s="61" t="s">
        <v>42</v>
      </c>
      <c r="C18" s="61" t="s">
        <v>21</v>
      </c>
      <c r="D18" s="143">
        <f>D17</f>
        <v>45.265666400000001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[28]bv_abc4!F20+[28]bv_abc4!F22</f>
        <v>0.52056000000000002</v>
      </c>
    </row>
    <row r="22" spans="1:4">
      <c r="A22" s="82" t="s">
        <v>24</v>
      </c>
      <c r="B22" s="83" t="s">
        <v>132</v>
      </c>
      <c r="C22" s="84" t="s">
        <v>22</v>
      </c>
      <c r="D22" s="173">
        <f>[28]bv_abc4!F29</f>
        <v>0.3518326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[28]bv_abc4!F25</f>
        <v>1.472</v>
      </c>
    </row>
    <row r="27" spans="1:4">
      <c r="A27" s="82" t="s">
        <v>24</v>
      </c>
      <c r="B27" s="83" t="s">
        <v>117</v>
      </c>
      <c r="C27" s="84" t="s">
        <v>96</v>
      </c>
      <c r="D27" s="149">
        <f>[28]bv_abc4!F30</f>
        <v>86.086700000000008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[28]bv_abc4!F31</f>
        <v>9.4321079999999998E-3</v>
      </c>
    </row>
    <row r="29" spans="1:4">
      <c r="A29" s="82" t="s">
        <v>27</v>
      </c>
      <c r="B29" s="83" t="s">
        <v>113</v>
      </c>
      <c r="C29" s="84" t="s">
        <v>23</v>
      </c>
      <c r="D29" s="149">
        <f>[28]bv_abc4!F32</f>
        <v>9.4321080000000005E-4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[28]bv_abc4!F33</f>
        <v>2.2457399999999999E-2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[28]bv_abc4!F34</f>
        <v>3.5407833999999999E-2</v>
      </c>
    </row>
    <row r="32" spans="1:4">
      <c r="A32" s="82" t="s">
        <v>30</v>
      </c>
      <c r="B32" s="83" t="s">
        <v>153</v>
      </c>
      <c r="C32" s="84" t="s">
        <v>25</v>
      </c>
      <c r="D32" s="149">
        <f>[28]bv_abc4!F26</f>
        <v>5.7392000000000003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160100140</oddHeader>
    <oddFooter>&amp;C&amp;"Times New Roman,обычный"&amp;9&amp;P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235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236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41.919/100</f>
        <v>0.41918999999999995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5.5752269999999999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1.01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0.58347700000000002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0.29289999999999999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1.01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0.19392000000000001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15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154">
        <f>E23*E24</f>
        <v>13.833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252">
        <f>E23*E25</f>
        <v>1.38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5.3805000000000005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70.179/100</f>
        <v>0.70179000000000002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22.443244200000002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0.3298413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80.705849999999998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8.8425540000000007E-3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8.8425540000000005E-4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2.1053700000000002E-2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3.3194667000000004E-2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42.434948200000001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2018)&amp;R160100150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[2]bv_abc4!B8</f>
        <v xml:space="preserve"> ВОССТАНОВЛЕНИЕ ТЕПЛОИЗОЛЯЦИИ ТЕПЛОВЫХ СЕТЕЙ ПО АДРЕСУ:УЛ. НАБ. АНХОР ВВ М-6-27 ОТ НАСОСНОЙ ДО Ж/Д 6 (Д-108 ММ L-200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[2]bv_abc4!F39</f>
        <v>66.065811999999994</v>
      </c>
    </row>
    <row r="18" spans="1:4">
      <c r="A18" s="60"/>
      <c r="B18" s="61" t="s">
        <v>42</v>
      </c>
      <c r="C18" s="61" t="s">
        <v>21</v>
      </c>
      <c r="D18" s="143">
        <f>D17</f>
        <v>66.065811999999994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[2]bv_abc4!F20+[2]bv_abc4!F22</f>
        <v>0.73536000000000001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[2]bv_abc4!F29</f>
        <v>0.49584999999999996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[2]bv_abc4!F25</f>
        <v>2.052</v>
      </c>
    </row>
    <row r="27" spans="1:4">
      <c r="A27" s="82" t="s">
        <v>24</v>
      </c>
      <c r="B27" s="83" t="s">
        <v>117</v>
      </c>
      <c r="C27" s="84" t="s">
        <v>96</v>
      </c>
      <c r="D27" s="125">
        <f>[2]bv_abc4!F30</f>
        <v>121.32499999999999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[2]bv_abc4!F31</f>
        <v>1.3292999999999999E-2</v>
      </c>
    </row>
    <row r="29" spans="1:4">
      <c r="A29" s="82" t="s">
        <v>27</v>
      </c>
      <c r="B29" s="83" t="s">
        <v>113</v>
      </c>
      <c r="C29" s="84" t="s">
        <v>23</v>
      </c>
      <c r="D29" s="125">
        <f>[2]bv_abc4!F32</f>
        <v>1.3293000000000001E-3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[2]bv_abc4!F33</f>
        <v>3.1649999999999998E-2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[2]bv_abc4!F34</f>
        <v>4.9901500000000001E-2</v>
      </c>
    </row>
    <row r="32" spans="1:4">
      <c r="A32" s="82" t="s">
        <v>30</v>
      </c>
      <c r="B32" s="83" t="s">
        <v>134</v>
      </c>
      <c r="C32" s="84" t="s">
        <v>25</v>
      </c>
      <c r="D32" s="125">
        <f>[2]bv_abc4!F26</f>
        <v>8.32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Э160090030</oddHeader>
    <oddFooter>&amp;C&amp;"Times New Roman,обычный"&amp;9&amp;P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[29]bv_abc4!A2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[29]bv_abc4!B8</f>
        <v xml:space="preserve"> ВОССТАНОВЛЕНИЕ ТЕПЛОИЗОЛЯЦИИ ТЕПЛОВЫХ СЕТЕЙ ПО АДРЕСУ: М-В СПУТНИК-6 ОТ Ж/Д 30 ДО Ж/Д 28 (Д-89 ММ L-150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[29]bv_abc4!F39</f>
        <v>42.434948200000001</v>
      </c>
    </row>
    <row r="18" spans="1:4">
      <c r="A18" s="60"/>
      <c r="B18" s="61" t="s">
        <v>42</v>
      </c>
      <c r="C18" s="61" t="s">
        <v>21</v>
      </c>
      <c r="D18" s="143">
        <f>D17</f>
        <v>42.434948200000001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[29]bv_abc4!F20+[29]bv_abc4!F22</f>
        <v>0.48682000000000003</v>
      </c>
    </row>
    <row r="22" spans="1:4">
      <c r="A22" s="82" t="s">
        <v>24</v>
      </c>
      <c r="B22" s="83" t="s">
        <v>132</v>
      </c>
      <c r="C22" s="84" t="s">
        <v>22</v>
      </c>
      <c r="D22" s="173">
        <f>[29]bv_abc4!F29</f>
        <v>0.3298413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[29]bv_abc4!F25</f>
        <v>1.38</v>
      </c>
    </row>
    <row r="27" spans="1:4">
      <c r="A27" s="82" t="s">
        <v>24</v>
      </c>
      <c r="B27" s="83" t="s">
        <v>117</v>
      </c>
      <c r="C27" s="84" t="s">
        <v>96</v>
      </c>
      <c r="D27" s="149">
        <f>[29]bv_abc4!F30</f>
        <v>80.705849999999998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[29]bv_abc4!F31</f>
        <v>8.8425540000000007E-3</v>
      </c>
    </row>
    <row r="29" spans="1:4">
      <c r="A29" s="82" t="s">
        <v>27</v>
      </c>
      <c r="B29" s="83" t="s">
        <v>113</v>
      </c>
      <c r="C29" s="84" t="s">
        <v>23</v>
      </c>
      <c r="D29" s="149">
        <f>[29]bv_abc4!F32</f>
        <v>8.8425540000000005E-4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[29]bv_abc4!F33</f>
        <v>2.1053700000000002E-2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[29]bv_abc4!F34</f>
        <v>3.3194667000000004E-2</v>
      </c>
    </row>
    <row r="32" spans="1:4">
      <c r="A32" s="82" t="s">
        <v>30</v>
      </c>
      <c r="B32" s="83" t="s">
        <v>153</v>
      </c>
      <c r="C32" s="84" t="s">
        <v>25</v>
      </c>
      <c r="D32" s="149">
        <f>[29]bv_abc4!F26</f>
        <v>5.3805000000000005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Э160100150</oddHeader>
    <oddFooter>&amp;C&amp;"Times New Roman,обычный"&amp;9&amp;P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 ht="15" customHeigh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.75" customHeight="1">
      <c r="A2" s="392" t="s">
        <v>137</v>
      </c>
      <c r="B2" s="392"/>
      <c r="C2" s="392"/>
      <c r="D2" s="392"/>
      <c r="E2" s="392"/>
      <c r="F2" s="392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237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4.25" customHeight="1">
      <c r="A8" s="137" t="s">
        <v>8</v>
      </c>
      <c r="B8" s="393" t="s">
        <v>238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89.427/100</f>
        <v>0.89427000000000012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4">
        <f>E16*E17</f>
        <v>11.893791000000002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2.15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1.2420549999999999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0.62349999999999994</v>
      </c>
    </row>
    <row r="21" spans="1:7" s="71" customFormat="1" ht="25.5">
      <c r="A21" s="247" t="s">
        <v>26</v>
      </c>
      <c r="B21" s="248" t="s">
        <v>204</v>
      </c>
      <c r="C21" s="248" t="s">
        <v>205</v>
      </c>
      <c r="D21" s="249" t="s">
        <v>23</v>
      </c>
      <c r="E21" s="387">
        <v>2.15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251">
        <f>E21*E22</f>
        <v>0.4128</v>
      </c>
    </row>
    <row r="23" spans="1:7" s="71" customFormat="1" ht="14.25" customHeight="1">
      <c r="A23" s="247" t="s">
        <v>27</v>
      </c>
      <c r="B23" s="248" t="s">
        <v>128</v>
      </c>
      <c r="C23" s="248" t="s">
        <v>220</v>
      </c>
      <c r="D23" s="249" t="s">
        <v>122</v>
      </c>
      <c r="E23" s="387">
        <v>32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0.92220000000000002</v>
      </c>
      <c r="F24" s="250">
        <f>E23*E24</f>
        <v>29.510400000000001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9.1999999999999998E-2</v>
      </c>
      <c r="F25" s="165">
        <f>E23*E25</f>
        <v>2.944</v>
      </c>
    </row>
    <row r="26" spans="1:7" s="166" customFormat="1" outlineLevel="1">
      <c r="A26" s="167" t="s">
        <v>105</v>
      </c>
      <c r="B26" s="253" t="s">
        <v>123</v>
      </c>
      <c r="C26" s="254" t="s">
        <v>153</v>
      </c>
      <c r="D26" s="253" t="s">
        <v>25</v>
      </c>
      <c r="E26" s="255">
        <v>0.35870000000000002</v>
      </c>
      <c r="F26" s="172">
        <f>E23*E26</f>
        <v>11.478400000000001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149.715/100</f>
        <v>1.49715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250">
        <f>E27*E28</f>
        <v>47.878857000000004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256">
        <f>E27*E29</f>
        <v>0.70366049999999991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172.17224999999999</v>
      </c>
    </row>
    <row r="31" spans="1:7" s="166" customFormat="1" outlineLevel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1.886409E-2</v>
      </c>
    </row>
    <row r="32" spans="1:7" s="166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1.8864090000000001E-3</v>
      </c>
    </row>
    <row r="33" spans="1:7" s="166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4.4914499999999996E-2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7.0815194999999997E-2</v>
      </c>
    </row>
    <row r="35" spans="1:7" s="71" customFormat="1" ht="13.5" thickBot="1">
      <c r="A35" s="374"/>
      <c r="B35" s="375"/>
      <c r="C35" s="375"/>
      <c r="D35" s="375"/>
      <c r="E35" s="375"/>
      <c r="F35" s="376"/>
      <c r="G35" s="63"/>
    </row>
    <row r="36" spans="1:7" s="71" customFormat="1" ht="13.5" customHeight="1" thickTop="1">
      <c r="A36" s="377" t="s">
        <v>34</v>
      </c>
      <c r="B36" s="378"/>
      <c r="C36" s="378"/>
      <c r="D36" s="257"/>
      <c r="E36" s="258"/>
      <c r="F36" s="259"/>
      <c r="G36" s="69"/>
    </row>
    <row r="37" spans="1:7" s="71" customFormat="1">
      <c r="A37" s="379"/>
      <c r="B37" s="380"/>
      <c r="C37" s="380"/>
      <c r="D37" s="380"/>
      <c r="E37" s="380"/>
      <c r="F37" s="381"/>
      <c r="G37" s="63"/>
    </row>
    <row r="38" spans="1:7" s="71" customFormat="1">
      <c r="A38" s="260"/>
      <c r="B38" s="261"/>
      <c r="C38" s="262" t="s">
        <v>35</v>
      </c>
      <c r="D38" s="263"/>
      <c r="E38" s="264"/>
      <c r="F38" s="265"/>
      <c r="G38" s="63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70">
        <f>F17+F19+F24+F28</f>
        <v>90.525103000000001</v>
      </c>
      <c r="G39" s="63"/>
    </row>
  </sheetData>
  <mergeCells count="21">
    <mergeCell ref="B9:F9"/>
    <mergeCell ref="A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2018)&amp;R160100160</oddHeader>
    <oddFooter>&amp;C&amp;P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2.75" customHeight="1">
      <c r="A2" s="330" t="str">
        <f>[30]bv_abc4!A2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[30]bv_abc4!B8</f>
        <v xml:space="preserve"> ВОССТАНОВЛЕНИЕ ТЕПЛОИЗОЛЯЦИИ ТЕПЛОВЫХ СЕТЕЙ ПО АДРЕСУ: М-В СПУТНИК-Ц2 ОТ ТВ-Р1-6 ДО Д/С 45 (Д-89 ММ L-320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[30]bv_abc4!F39</f>
        <v>90.525103000000001</v>
      </c>
    </row>
    <row r="18" spans="1:4">
      <c r="A18" s="60"/>
      <c r="B18" s="61" t="s">
        <v>42</v>
      </c>
      <c r="C18" s="61" t="s">
        <v>21</v>
      </c>
      <c r="D18" s="143">
        <f>D17</f>
        <v>90.525103000000001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[30]bv_abc4!F20+[30]bv_abc4!F22</f>
        <v>1.0363</v>
      </c>
    </row>
    <row r="22" spans="1:4">
      <c r="A22" s="82" t="s">
        <v>24</v>
      </c>
      <c r="B22" s="83" t="s">
        <v>132</v>
      </c>
      <c r="C22" s="84" t="s">
        <v>22</v>
      </c>
      <c r="D22" s="173">
        <f>[30]bv_abc4!F29</f>
        <v>0.70366049999999991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[30]bv_abc4!F25</f>
        <v>2.944</v>
      </c>
    </row>
    <row r="27" spans="1:4">
      <c r="A27" s="82" t="s">
        <v>24</v>
      </c>
      <c r="B27" s="83" t="s">
        <v>117</v>
      </c>
      <c r="C27" s="84" t="s">
        <v>96</v>
      </c>
      <c r="D27" s="149">
        <f>[30]bv_abc4!F30</f>
        <v>172.17224999999999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[30]bv_abc4!F31</f>
        <v>1.886409E-2</v>
      </c>
    </row>
    <row r="29" spans="1:4">
      <c r="A29" s="82" t="s">
        <v>27</v>
      </c>
      <c r="B29" s="83" t="s">
        <v>113</v>
      </c>
      <c r="C29" s="84" t="s">
        <v>23</v>
      </c>
      <c r="D29" s="149">
        <f>[30]bv_abc4!F32</f>
        <v>1.8864090000000001E-3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[30]bv_abc4!F33</f>
        <v>4.4914499999999996E-2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[30]bv_abc4!F34</f>
        <v>7.0815194999999997E-2</v>
      </c>
    </row>
    <row r="32" spans="1:4">
      <c r="A32" s="82" t="s">
        <v>30</v>
      </c>
      <c r="B32" s="83" t="s">
        <v>153</v>
      </c>
      <c r="C32" s="84" t="s">
        <v>25</v>
      </c>
      <c r="D32" s="149">
        <f>[30]bv_abc4!F26</f>
        <v>11.478400000000001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Э160100160</oddHeader>
    <oddFooter>&amp;C&amp;"Times New Roman,обычный"&amp;9&amp;P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C39" sqref="C39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239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240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40.694/100</f>
        <v>0.40694000000000002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5.4123020000000004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0.94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0.54303799999999991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0.27259999999999995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0.94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0.18048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f>120/10</f>
        <v>12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13.4292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1.2311999999999999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4.992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63.302/100</f>
        <v>0.63302000000000003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20.243979599999999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0.29751939999999999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72.797300000000007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7.9760520000000008E-3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7.9760520000000002E-4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1.89906E-2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2.9941846000000001E-2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39.628519600000004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2018)&amp;C&amp;P&amp;R160100170</oddHeader>
    <oddFooter>&amp;CСтраниц - &amp;N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[31]bv_abc4!B2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[31]bv_abc4!B8</f>
        <v xml:space="preserve"> ВОССТАНОВЛЕНИЕ ТЕПЛОИЗОЛЯЦИИ ТЕПЛОВЫХ СЕТЕЙ ПО АДРЕСУ: М-В СПУТНИК-6 ОТ ТВ-4-6-7 ДО Ж/Д 35 (Д-108 ММ L-120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[31]bv_abc4!F39</f>
        <v>39.628519600000004</v>
      </c>
    </row>
    <row r="18" spans="1:4">
      <c r="A18" s="60"/>
      <c r="B18" s="61" t="s">
        <v>42</v>
      </c>
      <c r="C18" s="61" t="s">
        <v>21</v>
      </c>
      <c r="D18" s="143">
        <f>D17</f>
        <v>39.628519600000004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[31]bv_abc4!F20+[31]bv_abc4!F22</f>
        <v>0.45307999999999993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[31]bv_abc4!F29</f>
        <v>0.29751939999999999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[31]bv_abc4!F25</f>
        <v>1.2311999999999999</v>
      </c>
    </row>
    <row r="27" spans="1:4">
      <c r="A27" s="82" t="s">
        <v>24</v>
      </c>
      <c r="B27" s="83" t="s">
        <v>117</v>
      </c>
      <c r="C27" s="84" t="s">
        <v>96</v>
      </c>
      <c r="D27" s="125">
        <f>[31]bv_abc4!F30</f>
        <v>72.797300000000007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[31]bv_abc4!F31</f>
        <v>7.9760520000000008E-3</v>
      </c>
    </row>
    <row r="29" spans="1:4">
      <c r="A29" s="82" t="s">
        <v>27</v>
      </c>
      <c r="B29" s="83" t="s">
        <v>113</v>
      </c>
      <c r="C29" s="84" t="s">
        <v>23</v>
      </c>
      <c r="D29" s="125">
        <f>[31]bv_abc4!F32</f>
        <v>7.9760520000000002E-4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[31]bv_abc4!F33</f>
        <v>1.89906E-2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[31]bv_abc4!F34</f>
        <v>2.9941846000000001E-2</v>
      </c>
    </row>
    <row r="32" spans="1:4">
      <c r="A32" s="82" t="s">
        <v>30</v>
      </c>
      <c r="B32" s="83" t="s">
        <v>134</v>
      </c>
      <c r="C32" s="84" t="s">
        <v>25</v>
      </c>
      <c r="D32" s="125">
        <f>[31]bv_abc4!F26</f>
        <v>4.992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Э160100170</oddHeader>
    <oddFooter>&amp;C&amp;"Times New Roman,обычный"&amp;9&amp;P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241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242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32.216/100</f>
        <v>0.32216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4.2847280000000003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0.74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0.42749799999999999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0.21459999999999999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0.74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0.14208000000000001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9.5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10.631449999999999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0.97470000000000001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3.952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50.11/100</f>
        <v>0.50109999999999999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16.025178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0.23551699999999998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57.6265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6.3138600000000001E-3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6.3138600000000006E-4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1.5032999999999999E-2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2.3702029999999999E-2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31.368853999999999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2018)&amp;C&amp;P&amp;R160100180</oddHeader>
    <oddFooter>&amp;CСтраниц - &amp;N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[32]bv_abc4!B2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[32]bv_abc4!B8</f>
        <v xml:space="preserve"> ВОССТАНОВЛЕНИЕ ТЕПЛОИЗОЛЯЦИИ ТЕПЛОВЫХ СЕТЕЙ ПО АДРЕСУ: М-В СПУТНИК-9 ОТ Ж/Д 20 ДО Ж/Д 19 (Д-108 ММ L-95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[32]bv_abc4!F39</f>
        <v>31.368853999999999</v>
      </c>
    </row>
    <row r="18" spans="1:4">
      <c r="A18" s="60"/>
      <c r="B18" s="61" t="s">
        <v>42</v>
      </c>
      <c r="C18" s="61" t="s">
        <v>21</v>
      </c>
      <c r="D18" s="143">
        <f>D17</f>
        <v>31.368853999999999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[32]bv_abc4!F20+[32]bv_abc4!F22</f>
        <v>0.35668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[32]bv_abc4!F29</f>
        <v>0.23551699999999998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[32]bv_abc4!F25</f>
        <v>0.97470000000000001</v>
      </c>
    </row>
    <row r="27" spans="1:4">
      <c r="A27" s="82" t="s">
        <v>24</v>
      </c>
      <c r="B27" s="83" t="s">
        <v>117</v>
      </c>
      <c r="C27" s="84" t="s">
        <v>96</v>
      </c>
      <c r="D27" s="125">
        <f>[32]bv_abc4!F30</f>
        <v>57.6265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[32]bv_abc4!F31</f>
        <v>6.3138600000000001E-3</v>
      </c>
    </row>
    <row r="29" spans="1:4">
      <c r="A29" s="82" t="s">
        <v>27</v>
      </c>
      <c r="B29" s="83" t="s">
        <v>113</v>
      </c>
      <c r="C29" s="84" t="s">
        <v>23</v>
      </c>
      <c r="D29" s="125">
        <f>[32]bv_abc4!F32</f>
        <v>6.3138600000000006E-4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[32]bv_abc4!F33</f>
        <v>1.5032999999999999E-2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[32]bv_abc4!F34</f>
        <v>2.3702029999999999E-2</v>
      </c>
    </row>
    <row r="32" spans="1:4">
      <c r="A32" s="82" t="s">
        <v>30</v>
      </c>
      <c r="B32" s="83" t="s">
        <v>134</v>
      </c>
      <c r="C32" s="84" t="s">
        <v>25</v>
      </c>
      <c r="D32" s="125">
        <f>[32]bv_abc4!F26</f>
        <v>3.952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Э160100180</oddHeader>
    <oddFooter>&amp;C&amp;"Times New Roman,обычный"&amp;9&amp;P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243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244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81.389/100</f>
        <v>0.81389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10.824737000000001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1.9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1.0976299999999999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0.55099999999999993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1.9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0.36480000000000001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24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26.8584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2.4623999999999997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9.984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126.6/100</f>
        <v>1.266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40.48668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0.59501999999999999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145.59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1.59516E-2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1.59516E-3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3.798E-2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5.9881800000000006E-2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79.267447000000004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2018)&amp;C&amp;P&amp;R160100190</oddHeader>
    <oddFooter>&amp;CСтраниц - &amp;N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[33]bv_abc4!B2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[33]bv_abc4!B8</f>
        <v xml:space="preserve"> ВОССТАНОВЛЕНИЕ ТЕПЛОИЗОЛЯЦИИ ТЕПЛОВЫХ СЕТЕЙ ПО АДРЕСУ: М-В СПУТНИК-9 ОТ ТВ-4-9-7 ДО Ж/Д 1 (Д-108 ММ L-240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[33]bv_abc4!F39</f>
        <v>79.267447000000004</v>
      </c>
    </row>
    <row r="18" spans="1:4">
      <c r="A18" s="60"/>
      <c r="B18" s="61" t="s">
        <v>42</v>
      </c>
      <c r="C18" s="61" t="s">
        <v>21</v>
      </c>
      <c r="D18" s="143">
        <f>D17</f>
        <v>79.267447000000004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[33]bv_abc4!F20+[33]bv_abc4!F22</f>
        <v>0.91579999999999995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[33]bv_abc4!F29</f>
        <v>0.59501999999999999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[33]bv_abc4!F25</f>
        <v>2.4623999999999997</v>
      </c>
    </row>
    <row r="27" spans="1:4">
      <c r="A27" s="82" t="s">
        <v>24</v>
      </c>
      <c r="B27" s="83" t="s">
        <v>117</v>
      </c>
      <c r="C27" s="84" t="s">
        <v>96</v>
      </c>
      <c r="D27" s="125">
        <f>[33]bv_abc4!F30</f>
        <v>145.59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[33]bv_abc4!F31</f>
        <v>1.59516E-2</v>
      </c>
    </row>
    <row r="29" spans="1:4">
      <c r="A29" s="82" t="s">
        <v>27</v>
      </c>
      <c r="B29" s="83" t="s">
        <v>113</v>
      </c>
      <c r="C29" s="84" t="s">
        <v>23</v>
      </c>
      <c r="D29" s="125">
        <f>[33]bv_abc4!F32</f>
        <v>1.59516E-3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[33]bv_abc4!F33</f>
        <v>3.798E-2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[33]bv_abc4!F34</f>
        <v>5.9881800000000006E-2</v>
      </c>
    </row>
    <row r="32" spans="1:4">
      <c r="A32" s="82" t="s">
        <v>30</v>
      </c>
      <c r="B32" s="83" t="s">
        <v>134</v>
      </c>
      <c r="C32" s="84" t="s">
        <v>25</v>
      </c>
      <c r="D32" s="125">
        <f>[33]bv_abc4!F26</f>
        <v>9.984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Э160100190</oddHeader>
    <oddFooter>&amp;C&amp;"Times New Roman,обычный"&amp;9&amp;P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245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246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54.887/100</f>
        <v>0.54886999999999997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245">
        <f>E17*E16</f>
        <v>7.2999710000000002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1.38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0.79722599999999988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0.40019999999999994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1.38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0.26495999999999997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f>230/10</f>
        <v>23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18.112500000000001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1.9480999999999999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7.3485000000000005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98.219/100</f>
        <v>0.9821899999999999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31.410436199999996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0.46162929999999991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112.95184999999999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1.2375593999999998E-2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1.2375594E-3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2.9465699999999997E-2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4.6457586999999995E-2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57.620133199999998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2018)&amp;C&amp;P&amp;R160100200</oddHeader>
    <oddFooter>&amp;CСтраниц -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144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21.75" customHeight="1">
      <c r="A8" s="137" t="s">
        <v>8</v>
      </c>
      <c r="B8" s="313" t="s">
        <v>145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27.13/100</f>
        <v>0.27129999999999999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3.6082900000000002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0.62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0.35817399999999999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0.17979999999999999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0.62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0.105152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8.9527999999999999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0.82079999999999997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3.3279999999999998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42.2/100</f>
        <v>0.42200000000000004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13.495560000000001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0.19834000000000002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48.530000000000008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5.3172000000000002E-3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5.3172000000000007E-4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1.2660000000000001E-2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1.9960600000000002E-2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26.414824000000003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2018)&amp;C&amp;P&amp;R160090040</oddHeader>
    <oddFooter>&amp;CСтраниц - &amp;N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[34]bv_abc4!B2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1.75" customHeight="1">
      <c r="A4" s="336" t="str">
        <f>[34]bv_abc4!B8</f>
        <v xml:space="preserve"> ВОССТАНОВЛЕНИЕ ТЕПЛОИЗОЛЯЦИИ ТЕПЛОВЫХ СЕТЕЙ ПО АДРЕСУ: ОТ ЛК №1 М-В СПУТНИК-5 ОТ ТВ-5-2 В СТОРОНУ Ж/Д 4 (Д-76 ММ L-230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[34]bv_abc4!F39</f>
        <v>57.620133199999998</v>
      </c>
    </row>
    <row r="18" spans="1:4">
      <c r="A18" s="60"/>
      <c r="B18" s="61" t="s">
        <v>42</v>
      </c>
      <c r="C18" s="61" t="s">
        <v>21</v>
      </c>
      <c r="D18" s="147">
        <f>D17</f>
        <v>57.620133199999998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[34]bv_abc4!F20+[34]bv_abc4!F22</f>
        <v>0.66515999999999997</v>
      </c>
    </row>
    <row r="22" spans="1:4">
      <c r="A22" s="82" t="s">
        <v>24</v>
      </c>
      <c r="B22" s="83" t="s">
        <v>132</v>
      </c>
      <c r="C22" s="84" t="s">
        <v>22</v>
      </c>
      <c r="D22" s="148">
        <f>[34]bv_abc4!F29</f>
        <v>0.46162929999999991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[34]bv_abc4!F25</f>
        <v>1.9480999999999999</v>
      </c>
    </row>
    <row r="27" spans="1:4">
      <c r="A27" s="82" t="s">
        <v>24</v>
      </c>
      <c r="B27" s="83" t="s">
        <v>117</v>
      </c>
      <c r="C27" s="84" t="s">
        <v>96</v>
      </c>
      <c r="D27" s="149">
        <f>[34]bv_abc4!F30</f>
        <v>112.95184999999999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[34]bv_abc4!F31</f>
        <v>1.2375593999999998E-2</v>
      </c>
    </row>
    <row r="29" spans="1:4">
      <c r="A29" s="82" t="s">
        <v>27</v>
      </c>
      <c r="B29" s="83" t="s">
        <v>113</v>
      </c>
      <c r="C29" s="84" t="s">
        <v>23</v>
      </c>
      <c r="D29" s="149">
        <f>[34]bv_abc4!F32</f>
        <v>1.2375594E-3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[34]bv_abc4!F33</f>
        <v>2.9465699999999997E-2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[34]bv_abc4!F34</f>
        <v>4.6457586999999995E-2</v>
      </c>
    </row>
    <row r="32" spans="1:4">
      <c r="A32" s="82" t="s">
        <v>30</v>
      </c>
      <c r="B32" s="83" t="s">
        <v>134</v>
      </c>
      <c r="C32" s="84" t="s">
        <v>25</v>
      </c>
      <c r="D32" s="149">
        <f>[34]bv_abc4!F26</f>
        <v>7.3485000000000005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Roman,обычный"&amp;9Э160100200</oddHeader>
    <oddFooter>&amp;C&amp;"Times New Roman,обычный"&amp;9&amp;P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247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248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11">
        <f>95.456/100</f>
        <v>0.95456000000000008</v>
      </c>
      <c r="F16" s="312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245">
        <f>E17*E16</f>
        <v>12.695648000000002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2.4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1.3864799999999999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0.69599999999999995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2.4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0.46079999999999999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f>400/10</f>
        <v>40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246">
        <f>E23*E24</f>
        <v>31.5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3.3879999999999999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4">
        <f>E23*E26</f>
        <v>12.780000000000001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170.816/100</f>
        <v>1.7081600000000001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54.626956800000002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0.80283519999999997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196.4384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2.1522816E-2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2.1522816000000005E-3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5.12448E-2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8.079596800000001E-2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100.2090848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2018)&amp;C&amp;P&amp;R160100210</oddHeader>
    <oddFooter>&amp;CСтраниц - &amp;N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[35]bv_abc4!B2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[35]bv_abc4!B8</f>
        <v xml:space="preserve"> ВОССТАНОВЛЕНИЕ ТЕПЛОИЗОЛЯЦИИ ТЕПЛОВЫХ СЕТЕЙ ПО АДРЕСУ: М-В СПУТНИК-Ц2 ОТ ТВ-7 ДО Д/С 508 Ж/Д 10 (Д-76 ММ L-400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[35]bv_abc4!F39</f>
        <v>100.2090848</v>
      </c>
    </row>
    <row r="18" spans="1:4">
      <c r="A18" s="60"/>
      <c r="B18" s="61" t="s">
        <v>42</v>
      </c>
      <c r="C18" s="61" t="s">
        <v>21</v>
      </c>
      <c r="D18" s="147">
        <f>D17</f>
        <v>100.2090848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[35]bv_abc4!F20+[35]bv_abc4!F22</f>
        <v>1.1568000000000001</v>
      </c>
    </row>
    <row r="22" spans="1:4">
      <c r="A22" s="82" t="s">
        <v>24</v>
      </c>
      <c r="B22" s="83" t="s">
        <v>132</v>
      </c>
      <c r="C22" s="84" t="s">
        <v>22</v>
      </c>
      <c r="D22" s="148">
        <f>[35]bv_abc4!F29</f>
        <v>0.80283519999999997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[35]bv_abc4!F25</f>
        <v>3.3879999999999999</v>
      </c>
    </row>
    <row r="27" spans="1:4">
      <c r="A27" s="82" t="s">
        <v>24</v>
      </c>
      <c r="B27" s="83" t="s">
        <v>117</v>
      </c>
      <c r="C27" s="84" t="s">
        <v>96</v>
      </c>
      <c r="D27" s="149">
        <f>[35]bv_abc4!F30</f>
        <v>196.4384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[35]bv_abc4!F31</f>
        <v>2.1522816E-2</v>
      </c>
    </row>
    <row r="29" spans="1:4">
      <c r="A29" s="82" t="s">
        <v>27</v>
      </c>
      <c r="B29" s="83" t="s">
        <v>113</v>
      </c>
      <c r="C29" s="84" t="s">
        <v>23</v>
      </c>
      <c r="D29" s="149">
        <f>[35]bv_abc4!F32</f>
        <v>2.1522816000000005E-3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[35]bv_abc4!F33</f>
        <v>5.12448E-2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[35]bv_abc4!F34</f>
        <v>8.079596800000001E-2</v>
      </c>
    </row>
    <row r="32" spans="1:4">
      <c r="A32" s="82" t="s">
        <v>30</v>
      </c>
      <c r="B32" s="83" t="s">
        <v>134</v>
      </c>
      <c r="C32" s="84" t="s">
        <v>25</v>
      </c>
      <c r="D32" s="149">
        <f>[35]bv_abc4!F26</f>
        <v>12.780000000000001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Roman,обычный"&amp;9Э160100210</oddHeader>
    <oddFooter>&amp;C&amp;"Times New Roman,обычный"&amp;9&amp;P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zoomScaleNormal="100" workbookViewId="0">
      <selection activeCell="E16" sqref="E16:F16"/>
    </sheetView>
  </sheetViews>
  <sheetFormatPr defaultColWidth="8.83203125" defaultRowHeight="12.75" outlineLevelRow="1"/>
  <cols>
    <col min="1" max="1" width="6.33203125" style="193" customWidth="1"/>
    <col min="2" max="2" width="15.83203125" style="193" customWidth="1"/>
    <col min="3" max="3" width="96.6640625" style="193" customWidth="1"/>
    <col min="4" max="6" width="11.83203125" style="193" customWidth="1"/>
    <col min="7" max="16384" width="8.83203125" style="193"/>
  </cols>
  <sheetData>
    <row r="1" spans="1:7" s="179" customFormat="1">
      <c r="A1" s="177"/>
      <c r="B1" s="177"/>
      <c r="C1" s="177"/>
      <c r="D1" s="177"/>
      <c r="E1" s="177"/>
      <c r="F1" s="178" t="s">
        <v>4</v>
      </c>
      <c r="G1" s="177"/>
    </row>
    <row r="2" spans="1:7" s="179" customFormat="1" ht="64.5" customHeight="1">
      <c r="A2" s="177"/>
      <c r="B2" s="356" t="s">
        <v>137</v>
      </c>
      <c r="C2" s="356"/>
      <c r="D2" s="356"/>
      <c r="E2" s="356"/>
      <c r="F2" s="356"/>
      <c r="G2" s="177"/>
    </row>
    <row r="3" spans="1:7" s="179" customFormat="1">
      <c r="A3" s="180"/>
      <c r="B3" s="355" t="s">
        <v>5</v>
      </c>
      <c r="C3" s="355"/>
      <c r="D3" s="355"/>
      <c r="E3" s="355"/>
      <c r="F3" s="355"/>
      <c r="G3" s="177"/>
    </row>
    <row r="4" spans="1:7" s="179" customFormat="1">
      <c r="A4" s="177"/>
      <c r="B4" s="177"/>
      <c r="C4" s="181"/>
      <c r="D4" s="181"/>
      <c r="E4" s="181"/>
      <c r="F4" s="181"/>
      <c r="G4" s="177"/>
    </row>
    <row r="5" spans="1:7" s="179" customFormat="1" ht="15.75">
      <c r="A5" s="182"/>
      <c r="B5" s="182"/>
      <c r="C5" s="183" t="s">
        <v>249</v>
      </c>
      <c r="D5" s="357"/>
      <c r="E5" s="358"/>
      <c r="F5" s="358"/>
      <c r="G5" s="177"/>
    </row>
    <row r="6" spans="1:7" s="179" customFormat="1">
      <c r="A6" s="180"/>
      <c r="B6" s="359" t="s">
        <v>6</v>
      </c>
      <c r="C6" s="359"/>
      <c r="D6" s="359"/>
      <c r="E6" s="359"/>
      <c r="F6" s="359"/>
      <c r="G6" s="177"/>
    </row>
    <row r="7" spans="1:7" s="179" customFormat="1">
      <c r="A7" s="177"/>
      <c r="B7" s="177"/>
      <c r="C7" s="177"/>
      <c r="D7" s="181"/>
      <c r="E7" s="177"/>
      <c r="F7" s="184" t="s">
        <v>7</v>
      </c>
      <c r="G7" s="177"/>
    </row>
    <row r="8" spans="1:7" s="179" customFormat="1" ht="27" customHeight="1">
      <c r="A8" s="184" t="s">
        <v>8</v>
      </c>
      <c r="B8" s="356" t="s">
        <v>250</v>
      </c>
      <c r="C8" s="356"/>
      <c r="D8" s="356"/>
      <c r="E8" s="356"/>
      <c r="F8" s="356"/>
      <c r="G8" s="177"/>
    </row>
    <row r="9" spans="1:7" s="179" customFormat="1">
      <c r="A9" s="180"/>
      <c r="B9" s="355" t="s">
        <v>9</v>
      </c>
      <c r="C9" s="355"/>
      <c r="D9" s="355"/>
      <c r="E9" s="355"/>
      <c r="F9" s="355"/>
      <c r="G9" s="177"/>
    </row>
    <row r="10" spans="1:7" s="179" customFormat="1">
      <c r="A10" s="177"/>
      <c r="B10" s="177"/>
      <c r="C10" s="177"/>
      <c r="D10" s="177"/>
      <c r="E10" s="177"/>
      <c r="F10" s="177"/>
      <c r="G10" s="177"/>
    </row>
    <row r="11" spans="1:7" s="179" customFormat="1">
      <c r="A11" s="185" t="s">
        <v>10</v>
      </c>
      <c r="B11" s="185"/>
      <c r="C11" s="350"/>
      <c r="D11" s="350"/>
      <c r="E11" s="350"/>
      <c r="F11" s="350"/>
      <c r="G11" s="177"/>
    </row>
    <row r="12" spans="1:7" s="187" customFormat="1" ht="12.75" customHeight="1">
      <c r="A12" s="351" t="s">
        <v>11</v>
      </c>
      <c r="B12" s="351" t="s">
        <v>12</v>
      </c>
      <c r="C12" s="351" t="s">
        <v>13</v>
      </c>
      <c r="D12" s="351" t="s">
        <v>14</v>
      </c>
      <c r="E12" s="353" t="s">
        <v>15</v>
      </c>
      <c r="F12" s="354"/>
      <c r="G12" s="186"/>
    </row>
    <row r="13" spans="1:7" s="187" customFormat="1" ht="34.5" customHeight="1">
      <c r="A13" s="352"/>
      <c r="B13" s="352"/>
      <c r="C13" s="352"/>
      <c r="D13" s="352"/>
      <c r="E13" s="188" t="s">
        <v>16</v>
      </c>
      <c r="F13" s="188" t="s">
        <v>17</v>
      </c>
      <c r="G13" s="186"/>
    </row>
    <row r="14" spans="1:7" s="192" customFormat="1">
      <c r="A14" s="189">
        <v>1</v>
      </c>
      <c r="B14" s="190">
        <v>2</v>
      </c>
      <c r="C14" s="190">
        <v>3</v>
      </c>
      <c r="D14" s="190">
        <v>4</v>
      </c>
      <c r="E14" s="190">
        <v>5</v>
      </c>
      <c r="F14" s="190">
        <v>6</v>
      </c>
      <c r="G14" s="191"/>
    </row>
    <row r="15" spans="1:7">
      <c r="A15" s="340"/>
      <c r="B15" s="341"/>
      <c r="C15" s="341"/>
      <c r="D15" s="341"/>
      <c r="E15" s="341"/>
      <c r="F15" s="342"/>
    </row>
    <row r="16" spans="1:7" s="179" customFormat="1">
      <c r="A16" s="271" t="s">
        <v>18</v>
      </c>
      <c r="B16" s="272" t="s">
        <v>100</v>
      </c>
      <c r="C16" s="272" t="s">
        <v>176</v>
      </c>
      <c r="D16" s="273" t="s">
        <v>1</v>
      </c>
      <c r="E16" s="395">
        <v>1.044</v>
      </c>
      <c r="F16" s="396"/>
      <c r="G16" s="197"/>
    </row>
    <row r="17" spans="1:7" s="202" customFormat="1" outlineLevel="1">
      <c r="A17" s="274" t="s">
        <v>19</v>
      </c>
      <c r="B17" s="275" t="s">
        <v>18</v>
      </c>
      <c r="C17" s="276" t="s">
        <v>20</v>
      </c>
      <c r="D17" s="275" t="s">
        <v>21</v>
      </c>
      <c r="E17" s="277">
        <v>13.3</v>
      </c>
      <c r="F17" s="277">
        <v>13.885899999999999</v>
      </c>
    </row>
    <row r="18" spans="1:7" s="179" customFormat="1">
      <c r="A18" s="271" t="s">
        <v>24</v>
      </c>
      <c r="B18" s="272" t="s">
        <v>100</v>
      </c>
      <c r="C18" s="272" t="s">
        <v>251</v>
      </c>
      <c r="D18" s="273" t="s">
        <v>1</v>
      </c>
      <c r="E18" s="397">
        <v>0.40694000000000002</v>
      </c>
      <c r="F18" s="398"/>
      <c r="G18" s="197"/>
    </row>
    <row r="19" spans="1:7" s="202" customFormat="1" outlineLevel="1">
      <c r="A19" s="274" t="s">
        <v>102</v>
      </c>
      <c r="B19" s="275" t="s">
        <v>18</v>
      </c>
      <c r="C19" s="276" t="s">
        <v>20</v>
      </c>
      <c r="D19" s="275" t="s">
        <v>21</v>
      </c>
      <c r="E19" s="277">
        <v>13.3</v>
      </c>
      <c r="F19" s="277">
        <v>5.4123000000000001</v>
      </c>
    </row>
    <row r="20" spans="1:7" s="179" customFormat="1" ht="25.5">
      <c r="A20" s="271" t="s">
        <v>26</v>
      </c>
      <c r="B20" s="272" t="s">
        <v>98</v>
      </c>
      <c r="C20" s="272" t="s">
        <v>99</v>
      </c>
      <c r="D20" s="273" t="s">
        <v>23</v>
      </c>
      <c r="E20" s="397">
        <v>4.1950000000000003</v>
      </c>
      <c r="F20" s="398"/>
      <c r="G20" s="197"/>
    </row>
    <row r="21" spans="1:7" s="202" customFormat="1" outlineLevel="1">
      <c r="A21" s="274" t="s">
        <v>97</v>
      </c>
      <c r="B21" s="275" t="s">
        <v>18</v>
      </c>
      <c r="C21" s="276" t="s">
        <v>20</v>
      </c>
      <c r="D21" s="275" t="s">
        <v>21</v>
      </c>
      <c r="E21" s="277">
        <v>0.57769999999999999</v>
      </c>
      <c r="F21" s="277">
        <v>2.4235000000000002</v>
      </c>
    </row>
    <row r="22" spans="1:7" s="207" customFormat="1" outlineLevel="1">
      <c r="A22" s="278" t="s">
        <v>177</v>
      </c>
      <c r="B22" s="279" t="s">
        <v>120</v>
      </c>
      <c r="C22" s="280" t="s">
        <v>121</v>
      </c>
      <c r="D22" s="279" t="s">
        <v>22</v>
      </c>
      <c r="E22" s="281">
        <v>0.28999999999999998</v>
      </c>
      <c r="F22" s="281">
        <v>1.2165999999999999</v>
      </c>
    </row>
    <row r="23" spans="1:7" s="179" customFormat="1" ht="25.5">
      <c r="A23" s="271" t="s">
        <v>27</v>
      </c>
      <c r="B23" s="272" t="s">
        <v>204</v>
      </c>
      <c r="C23" s="272" t="s">
        <v>205</v>
      </c>
      <c r="D23" s="273" t="s">
        <v>23</v>
      </c>
      <c r="E23" s="397">
        <v>4.1950000000000003</v>
      </c>
      <c r="F23" s="398"/>
      <c r="G23" s="197"/>
    </row>
    <row r="24" spans="1:7" s="207" customFormat="1" outlineLevel="1">
      <c r="A24" s="278" t="s">
        <v>31</v>
      </c>
      <c r="B24" s="279" t="s">
        <v>120</v>
      </c>
      <c r="C24" s="280" t="s">
        <v>121</v>
      </c>
      <c r="D24" s="279" t="s">
        <v>22</v>
      </c>
      <c r="E24" s="281">
        <v>0.192</v>
      </c>
      <c r="F24" s="281">
        <v>0.80544000000000004</v>
      </c>
    </row>
    <row r="25" spans="1:7" s="179" customFormat="1">
      <c r="A25" s="271" t="s">
        <v>28</v>
      </c>
      <c r="B25" s="272" t="s">
        <v>128</v>
      </c>
      <c r="C25" s="272" t="s">
        <v>252</v>
      </c>
      <c r="D25" s="273" t="s">
        <v>122</v>
      </c>
      <c r="E25" s="397">
        <v>25</v>
      </c>
      <c r="F25" s="398"/>
      <c r="G25" s="197"/>
    </row>
    <row r="26" spans="1:7" s="202" customFormat="1" outlineLevel="1">
      <c r="A26" s="274" t="s">
        <v>94</v>
      </c>
      <c r="B26" s="275" t="s">
        <v>18</v>
      </c>
      <c r="C26" s="276" t="s">
        <v>20</v>
      </c>
      <c r="D26" s="275" t="s">
        <v>21</v>
      </c>
      <c r="E26" s="277">
        <v>1.3781000000000001</v>
      </c>
      <c r="F26" s="277">
        <v>34.452500000000001</v>
      </c>
    </row>
    <row r="27" spans="1:7" s="213" customFormat="1" outlineLevel="1">
      <c r="A27" s="282" t="s">
        <v>106</v>
      </c>
      <c r="B27" s="253" t="s">
        <v>123</v>
      </c>
      <c r="C27" s="254" t="s">
        <v>134</v>
      </c>
      <c r="D27" s="253" t="s">
        <v>25</v>
      </c>
      <c r="E27" s="255">
        <v>0.69530000000000003</v>
      </c>
      <c r="F27" s="255">
        <v>17.3825</v>
      </c>
    </row>
    <row r="28" spans="1:7" s="213" customFormat="1" outlineLevel="1">
      <c r="A28" s="283" t="s">
        <v>107</v>
      </c>
      <c r="B28" s="284" t="s">
        <v>178</v>
      </c>
      <c r="C28" s="285" t="s">
        <v>179</v>
      </c>
      <c r="D28" s="284" t="s">
        <v>131</v>
      </c>
      <c r="E28" s="286">
        <v>0.12770000000000001</v>
      </c>
      <c r="F28" s="286">
        <v>3.1924999999999999</v>
      </c>
    </row>
    <row r="29" spans="1:7" s="179" customFormat="1">
      <c r="A29" s="271" t="s">
        <v>29</v>
      </c>
      <c r="B29" s="272" t="s">
        <v>128</v>
      </c>
      <c r="C29" s="272" t="s">
        <v>133</v>
      </c>
      <c r="D29" s="273" t="s">
        <v>122</v>
      </c>
      <c r="E29" s="397">
        <v>12</v>
      </c>
      <c r="F29" s="398"/>
      <c r="G29" s="197"/>
    </row>
    <row r="30" spans="1:7" s="202" customFormat="1" outlineLevel="1">
      <c r="A30" s="274" t="s">
        <v>181</v>
      </c>
      <c r="B30" s="275" t="s">
        <v>18</v>
      </c>
      <c r="C30" s="276" t="s">
        <v>20</v>
      </c>
      <c r="D30" s="275" t="s">
        <v>21</v>
      </c>
      <c r="E30" s="277">
        <v>1.1191</v>
      </c>
      <c r="F30" s="277">
        <v>13.4292</v>
      </c>
    </row>
    <row r="31" spans="1:7" s="213" customFormat="1" outlineLevel="1">
      <c r="A31" s="282" t="s">
        <v>182</v>
      </c>
      <c r="B31" s="253" t="s">
        <v>123</v>
      </c>
      <c r="C31" s="254" t="s">
        <v>134</v>
      </c>
      <c r="D31" s="253" t="s">
        <v>25</v>
      </c>
      <c r="E31" s="255">
        <v>0.41599999999999998</v>
      </c>
      <c r="F31" s="255">
        <v>4.992</v>
      </c>
    </row>
    <row r="32" spans="1:7" s="213" customFormat="1" outlineLevel="1">
      <c r="A32" s="283" t="s">
        <v>183</v>
      </c>
      <c r="B32" s="284" t="s">
        <v>178</v>
      </c>
      <c r="C32" s="285" t="s">
        <v>179</v>
      </c>
      <c r="D32" s="284" t="s">
        <v>131</v>
      </c>
      <c r="E32" s="286">
        <v>0.1026</v>
      </c>
      <c r="F32" s="286">
        <v>1.2312000000000001</v>
      </c>
    </row>
    <row r="33" spans="1:7" s="179" customFormat="1" ht="25.5">
      <c r="A33" s="271" t="s">
        <v>30</v>
      </c>
      <c r="B33" s="272" t="s">
        <v>119</v>
      </c>
      <c r="C33" s="272" t="s">
        <v>194</v>
      </c>
      <c r="D33" s="273" t="s">
        <v>1</v>
      </c>
      <c r="E33" s="397">
        <v>1.6720999999999999</v>
      </c>
      <c r="F33" s="398"/>
      <c r="G33" s="197"/>
    </row>
    <row r="34" spans="1:7" s="202" customFormat="1" outlineLevel="1">
      <c r="A34" s="274" t="s">
        <v>185</v>
      </c>
      <c r="B34" s="275" t="s">
        <v>18</v>
      </c>
      <c r="C34" s="276" t="s">
        <v>20</v>
      </c>
      <c r="D34" s="275" t="s">
        <v>21</v>
      </c>
      <c r="E34" s="277">
        <v>31.98</v>
      </c>
      <c r="F34" s="277">
        <v>53.472200000000001</v>
      </c>
    </row>
    <row r="35" spans="1:7" s="207" customFormat="1" outlineLevel="1">
      <c r="A35" s="278" t="s">
        <v>186</v>
      </c>
      <c r="B35" s="279" t="s">
        <v>187</v>
      </c>
      <c r="C35" s="280" t="s">
        <v>132</v>
      </c>
      <c r="D35" s="279" t="s">
        <v>22</v>
      </c>
      <c r="E35" s="281">
        <v>0.47</v>
      </c>
      <c r="F35" s="281">
        <v>0.78586299999999998</v>
      </c>
    </row>
    <row r="36" spans="1:7" s="213" customFormat="1" outlineLevel="1">
      <c r="A36" s="282" t="s">
        <v>188</v>
      </c>
      <c r="B36" s="253" t="s">
        <v>118</v>
      </c>
      <c r="C36" s="254" t="s">
        <v>117</v>
      </c>
      <c r="D36" s="253" t="s">
        <v>96</v>
      </c>
      <c r="E36" s="255">
        <v>115</v>
      </c>
      <c r="F36" s="255">
        <v>192.28579999999999</v>
      </c>
    </row>
    <row r="37" spans="1:7" s="213" customFormat="1" outlineLevel="1">
      <c r="A37" s="283" t="s">
        <v>189</v>
      </c>
      <c r="B37" s="284" t="s">
        <v>116</v>
      </c>
      <c r="C37" s="285" t="s">
        <v>115</v>
      </c>
      <c r="D37" s="284" t="s">
        <v>23</v>
      </c>
      <c r="E37" s="286">
        <v>1.26E-2</v>
      </c>
      <c r="F37" s="286">
        <v>2.1068E-2</v>
      </c>
    </row>
    <row r="38" spans="1:7" s="213" customFormat="1" outlineLevel="1">
      <c r="A38" s="283" t="s">
        <v>190</v>
      </c>
      <c r="B38" s="284" t="s">
        <v>114</v>
      </c>
      <c r="C38" s="285" t="s">
        <v>113</v>
      </c>
      <c r="D38" s="284" t="s">
        <v>23</v>
      </c>
      <c r="E38" s="286">
        <v>1.2600000000000001E-3</v>
      </c>
      <c r="F38" s="286">
        <v>2.1069999999999999E-3</v>
      </c>
    </row>
    <row r="39" spans="1:7" s="213" customFormat="1" outlineLevel="1">
      <c r="A39" s="283" t="s">
        <v>191</v>
      </c>
      <c r="B39" s="284" t="s">
        <v>112</v>
      </c>
      <c r="C39" s="285" t="s">
        <v>111</v>
      </c>
      <c r="D39" s="284" t="s">
        <v>23</v>
      </c>
      <c r="E39" s="286">
        <v>0.03</v>
      </c>
      <c r="F39" s="286">
        <v>5.0160999999999997E-2</v>
      </c>
    </row>
    <row r="40" spans="1:7" s="213" customFormat="1" outlineLevel="1">
      <c r="A40" s="283" t="s">
        <v>192</v>
      </c>
      <c r="B40" s="284" t="s">
        <v>108</v>
      </c>
      <c r="C40" s="285" t="s">
        <v>109</v>
      </c>
      <c r="D40" s="284" t="s">
        <v>23</v>
      </c>
      <c r="E40" s="286">
        <v>4.7300000000000002E-2</v>
      </c>
      <c r="F40" s="286">
        <v>7.9088000000000006E-2</v>
      </c>
    </row>
    <row r="41" spans="1:7" s="179" customFormat="1" ht="25.5">
      <c r="A41" s="271" t="s">
        <v>193</v>
      </c>
      <c r="B41" s="272" t="s">
        <v>119</v>
      </c>
      <c r="C41" s="272" t="s">
        <v>184</v>
      </c>
      <c r="D41" s="273" t="s">
        <v>1</v>
      </c>
      <c r="E41" s="399">
        <v>0.63302000000000003</v>
      </c>
      <c r="F41" s="400"/>
      <c r="G41" s="197"/>
    </row>
    <row r="42" spans="1:7" s="202" customFormat="1" outlineLevel="1">
      <c r="A42" s="274" t="s">
        <v>195</v>
      </c>
      <c r="B42" s="275" t="s">
        <v>18</v>
      </c>
      <c r="C42" s="276" t="s">
        <v>20</v>
      </c>
      <c r="D42" s="275" t="s">
        <v>21</v>
      </c>
      <c r="E42" s="277">
        <v>31.98</v>
      </c>
      <c r="F42" s="277">
        <v>20.244</v>
      </c>
    </row>
    <row r="43" spans="1:7" s="207" customFormat="1" outlineLevel="1">
      <c r="A43" s="278" t="s">
        <v>196</v>
      </c>
      <c r="B43" s="279" t="s">
        <v>187</v>
      </c>
      <c r="C43" s="280" t="s">
        <v>132</v>
      </c>
      <c r="D43" s="279" t="s">
        <v>22</v>
      </c>
      <c r="E43" s="281">
        <v>0.47</v>
      </c>
      <c r="F43" s="281">
        <v>0.29751899999999998</v>
      </c>
    </row>
    <row r="44" spans="1:7" s="213" customFormat="1" outlineLevel="1">
      <c r="A44" s="282" t="s">
        <v>197</v>
      </c>
      <c r="B44" s="253" t="s">
        <v>118</v>
      </c>
      <c r="C44" s="254" t="s">
        <v>117</v>
      </c>
      <c r="D44" s="253" t="s">
        <v>96</v>
      </c>
      <c r="E44" s="255">
        <v>115</v>
      </c>
      <c r="F44" s="255">
        <v>72.797300000000007</v>
      </c>
    </row>
    <row r="45" spans="1:7" s="213" customFormat="1" outlineLevel="1">
      <c r="A45" s="283" t="s">
        <v>198</v>
      </c>
      <c r="B45" s="284" t="s">
        <v>116</v>
      </c>
      <c r="C45" s="285" t="s">
        <v>115</v>
      </c>
      <c r="D45" s="284" t="s">
        <v>23</v>
      </c>
      <c r="E45" s="286">
        <v>1.26E-2</v>
      </c>
      <c r="F45" s="286">
        <v>7.9760000000000005E-3</v>
      </c>
    </row>
    <row r="46" spans="1:7" s="213" customFormat="1" outlineLevel="1">
      <c r="A46" s="283" t="s">
        <v>199</v>
      </c>
      <c r="B46" s="284" t="s">
        <v>114</v>
      </c>
      <c r="C46" s="285" t="s">
        <v>113</v>
      </c>
      <c r="D46" s="284" t="s">
        <v>23</v>
      </c>
      <c r="E46" s="286">
        <v>1.2600000000000001E-3</v>
      </c>
      <c r="F46" s="286">
        <v>7.9799999999999999E-4</v>
      </c>
    </row>
    <row r="47" spans="1:7" s="213" customFormat="1" outlineLevel="1">
      <c r="A47" s="283" t="s">
        <v>200</v>
      </c>
      <c r="B47" s="284" t="s">
        <v>112</v>
      </c>
      <c r="C47" s="285" t="s">
        <v>111</v>
      </c>
      <c r="D47" s="284" t="s">
        <v>23</v>
      </c>
      <c r="E47" s="286">
        <v>0.03</v>
      </c>
      <c r="F47" s="286">
        <v>1.8991000000000001E-2</v>
      </c>
    </row>
    <row r="48" spans="1:7" s="213" customFormat="1" outlineLevel="1">
      <c r="A48" s="283" t="s">
        <v>201</v>
      </c>
      <c r="B48" s="284" t="s">
        <v>108</v>
      </c>
      <c r="C48" s="285" t="s">
        <v>109</v>
      </c>
      <c r="D48" s="284" t="s">
        <v>23</v>
      </c>
      <c r="E48" s="286">
        <v>4.7300000000000002E-2</v>
      </c>
      <c r="F48" s="286">
        <v>2.9942E-2</v>
      </c>
    </row>
    <row r="49" spans="1:7" s="179" customFormat="1" ht="13.5" thickBot="1">
      <c r="A49" s="345"/>
      <c r="B49" s="346"/>
      <c r="C49" s="346"/>
      <c r="D49" s="346"/>
      <c r="E49" s="346"/>
      <c r="F49" s="347"/>
      <c r="G49" s="177"/>
    </row>
    <row r="50" spans="1:7" s="179" customFormat="1" ht="13.5" thickTop="1">
      <c r="A50" s="348" t="s">
        <v>34</v>
      </c>
      <c r="B50" s="349"/>
      <c r="C50" s="349"/>
      <c r="D50" s="219"/>
      <c r="E50" s="220"/>
      <c r="F50" s="221"/>
      <c r="G50" s="197"/>
    </row>
    <row r="51" spans="1:7" s="179" customFormat="1">
      <c r="A51" s="337"/>
      <c r="B51" s="338"/>
      <c r="C51" s="338"/>
      <c r="D51" s="338"/>
      <c r="E51" s="338"/>
      <c r="F51" s="339"/>
      <c r="G51" s="177"/>
    </row>
    <row r="52" spans="1:7" s="179" customFormat="1">
      <c r="A52" s="222"/>
      <c r="B52" s="223"/>
      <c r="C52" s="224" t="s">
        <v>35</v>
      </c>
      <c r="D52" s="225"/>
      <c r="E52" s="226"/>
      <c r="F52" s="227"/>
      <c r="G52" s="177"/>
    </row>
    <row r="53" spans="1:7" s="179" customFormat="1">
      <c r="A53" s="228" t="s">
        <v>18</v>
      </c>
      <c r="B53" s="229" t="s">
        <v>18</v>
      </c>
      <c r="C53" s="229" t="s">
        <v>20</v>
      </c>
      <c r="D53" s="230" t="s">
        <v>21</v>
      </c>
      <c r="E53" s="231"/>
      <c r="F53" s="231">
        <v>143.31950000000001</v>
      </c>
      <c r="G53" s="177"/>
    </row>
    <row r="54" spans="1:7" s="179" customFormat="1">
      <c r="A54" s="177"/>
    </row>
    <row r="55" spans="1:7" s="179" customFormat="1">
      <c r="A55" s="177"/>
    </row>
    <row r="56" spans="1:7" s="179" customFormat="1">
      <c r="A56" s="177"/>
    </row>
    <row r="57" spans="1:7" s="179" customFormat="1">
      <c r="A57" s="177"/>
    </row>
    <row r="58" spans="1:7" s="179" customFormat="1">
      <c r="A58" s="177"/>
    </row>
    <row r="59" spans="1:7" s="179" customFormat="1">
      <c r="A59" s="177"/>
    </row>
    <row r="60" spans="1:7" s="179" customFormat="1">
      <c r="A60" s="177"/>
    </row>
    <row r="61" spans="1:7" s="179" customFormat="1">
      <c r="A61" s="177"/>
    </row>
    <row r="62" spans="1:7" s="179" customFormat="1">
      <c r="A62" s="177"/>
    </row>
    <row r="63" spans="1:7" s="179" customFormat="1">
      <c r="A63" s="177"/>
    </row>
    <row r="64" spans="1:7" s="179" customFormat="1">
      <c r="A64" s="177"/>
    </row>
  </sheetData>
  <mergeCells count="24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51:F51"/>
    <mergeCell ref="A15:F15"/>
    <mergeCell ref="E16:F16"/>
    <mergeCell ref="E18:F18"/>
    <mergeCell ref="E20:F20"/>
    <mergeCell ref="E23:F23"/>
    <mergeCell ref="E25:F25"/>
    <mergeCell ref="E29:F29"/>
    <mergeCell ref="E33:F33"/>
    <mergeCell ref="E41:F41"/>
    <mergeCell ref="A49:F49"/>
    <mergeCell ref="A50:C50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2018)&amp;C&amp;P&amp;R160100220</oddHeader>
    <oddFooter>&amp;CСтраниц - &amp;N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topLeftCell="A4" workbookViewId="0">
      <selection activeCell="E1" sqref="E1:F1048576"/>
    </sheetView>
  </sheetViews>
  <sheetFormatPr defaultColWidth="9.33203125" defaultRowHeight="12.75"/>
  <cols>
    <col min="1" max="1" width="6.33203125" style="232" customWidth="1"/>
    <col min="2" max="2" width="60" style="232" customWidth="1"/>
    <col min="3" max="3" width="9.33203125" style="232"/>
    <col min="4" max="4" width="14.5" style="232" customWidth="1"/>
    <col min="5" max="16384" width="9.33203125" style="232"/>
  </cols>
  <sheetData>
    <row r="2" spans="1:4" ht="76.5" customHeight="1">
      <c r="B2" s="369" t="str">
        <f>[36]bv_abc4!B2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69"/>
      <c r="D2" s="369"/>
    </row>
    <row r="3" spans="1:4">
      <c r="B3" s="233"/>
    </row>
    <row r="4" spans="1:4" ht="31.5" customHeight="1">
      <c r="B4" s="369" t="str">
        <f>[36]bv_abc4!B8</f>
        <v>ВОССТАНОВЛЕНИЕ ТЕПЛОВОЙ ИЗОЛЯЦИИ ТЕПЛОВЫХ СЕТЕЙ: ОТ ЛК №3 М-В СПУТНИК-8 ОТ ТВ-8-8 В СТОРОНУ Ж/Д 20,21,22  (Д-133 ММ L-250 П.М., Д-108 ММ L- 120 П.М.)</v>
      </c>
      <c r="C4" s="369"/>
      <c r="D4" s="369"/>
    </row>
    <row r="5" spans="1:4">
      <c r="B5" s="233"/>
    </row>
    <row r="6" spans="1:4" ht="15.75">
      <c r="A6" s="370" t="s">
        <v>110</v>
      </c>
      <c r="B6" s="370"/>
      <c r="C6" s="370"/>
      <c r="D6" s="370"/>
    </row>
    <row r="8" spans="1:4" ht="12.75" customHeight="1">
      <c r="A8" s="371" t="s">
        <v>37</v>
      </c>
      <c r="B8" s="371" t="s">
        <v>38</v>
      </c>
      <c r="C8" s="371" t="s">
        <v>14</v>
      </c>
      <c r="D8" s="371" t="s">
        <v>39</v>
      </c>
    </row>
    <row r="9" spans="1:4">
      <c r="A9" s="372"/>
      <c r="B9" s="372"/>
      <c r="C9" s="372"/>
      <c r="D9" s="372"/>
    </row>
    <row r="10" spans="1:4">
      <c r="A10" s="373"/>
      <c r="B10" s="373"/>
      <c r="C10" s="373"/>
      <c r="D10" s="373"/>
    </row>
    <row r="11" spans="1:4">
      <c r="A11" s="234">
        <v>1</v>
      </c>
      <c r="B11" s="235">
        <v>2</v>
      </c>
      <c r="C11" s="235">
        <v>3</v>
      </c>
      <c r="D11" s="235">
        <v>4</v>
      </c>
    </row>
    <row r="12" spans="1:4">
      <c r="A12" s="364"/>
      <c r="B12" s="364"/>
      <c r="C12" s="364"/>
      <c r="D12" s="364"/>
    </row>
    <row r="13" spans="1:4" ht="15.75">
      <c r="A13" s="365" t="s">
        <v>40</v>
      </c>
      <c r="B13" s="366"/>
      <c r="C13" s="366"/>
      <c r="D13" s="366"/>
    </row>
    <row r="14" spans="1:4">
      <c r="A14" s="367"/>
      <c r="B14" s="368"/>
      <c r="C14" s="368"/>
      <c r="D14" s="368"/>
    </row>
    <row r="15" spans="1:4">
      <c r="A15" s="362"/>
      <c r="B15" s="363"/>
      <c r="C15" s="363"/>
      <c r="D15" s="363"/>
    </row>
    <row r="16" spans="1:4" ht="15.75">
      <c r="A16" s="360" t="s">
        <v>41</v>
      </c>
      <c r="B16" s="361"/>
      <c r="C16" s="361"/>
      <c r="D16" s="361"/>
    </row>
    <row r="17" spans="1:4">
      <c r="A17" s="236" t="s">
        <v>18</v>
      </c>
      <c r="B17" s="237" t="s">
        <v>20</v>
      </c>
      <c r="C17" s="238" t="s">
        <v>21</v>
      </c>
      <c r="D17" s="239">
        <f>[36]bv_abc4!F53</f>
        <v>143.31950000000001</v>
      </c>
    </row>
    <row r="18" spans="1:4" ht="25.5">
      <c r="A18" s="240"/>
      <c r="B18" s="241" t="s">
        <v>42</v>
      </c>
      <c r="C18" s="241" t="s">
        <v>21</v>
      </c>
      <c r="D18" s="242">
        <f>SUM(D17)</f>
        <v>143.31950000000001</v>
      </c>
    </row>
    <row r="19" spans="1:4">
      <c r="A19" s="362"/>
      <c r="B19" s="363"/>
      <c r="C19" s="363"/>
      <c r="D19" s="363"/>
    </row>
    <row r="20" spans="1:4" ht="15.75">
      <c r="A20" s="360" t="s">
        <v>36</v>
      </c>
      <c r="B20" s="361"/>
      <c r="C20" s="361"/>
      <c r="D20" s="361"/>
    </row>
    <row r="21" spans="1:4" ht="25.5">
      <c r="A21" s="82" t="s">
        <v>18</v>
      </c>
      <c r="B21" s="83" t="s">
        <v>121</v>
      </c>
      <c r="C21" s="84" t="s">
        <v>22</v>
      </c>
      <c r="D21" s="243">
        <v>2.0219900000000002</v>
      </c>
    </row>
    <row r="22" spans="1:4" ht="25.5">
      <c r="A22" s="82" t="s">
        <v>24</v>
      </c>
      <c r="B22" s="83" t="s">
        <v>132</v>
      </c>
      <c r="C22" s="84" t="s">
        <v>22</v>
      </c>
      <c r="D22" s="243">
        <v>1.0833828999999999</v>
      </c>
    </row>
    <row r="23" spans="1:4">
      <c r="A23" s="240"/>
      <c r="B23" s="241" t="s">
        <v>43</v>
      </c>
      <c r="C23" s="241" t="s">
        <v>0</v>
      </c>
      <c r="D23" s="244"/>
    </row>
    <row r="24" spans="1:4">
      <c r="A24" s="362"/>
      <c r="B24" s="363"/>
      <c r="C24" s="363"/>
      <c r="D24" s="363"/>
    </row>
    <row r="25" spans="1:4" ht="15.75">
      <c r="A25" s="360" t="s">
        <v>44</v>
      </c>
      <c r="B25" s="361"/>
      <c r="C25" s="361"/>
      <c r="D25" s="361"/>
    </row>
    <row r="26" spans="1:4">
      <c r="A26" s="82" t="s">
        <v>18</v>
      </c>
      <c r="B26" s="83" t="s">
        <v>117</v>
      </c>
      <c r="C26" s="84" t="s">
        <v>96</v>
      </c>
      <c r="D26" s="243">
        <v>265.08305000000001</v>
      </c>
    </row>
    <row r="27" spans="1:4" ht="25.5">
      <c r="A27" s="82" t="s">
        <v>24</v>
      </c>
      <c r="B27" s="83" t="s">
        <v>115</v>
      </c>
      <c r="C27" s="84" t="s">
        <v>23</v>
      </c>
      <c r="D27" s="243">
        <v>2.9043880000000001E-2</v>
      </c>
    </row>
    <row r="28" spans="1:4">
      <c r="A28" s="82" t="s">
        <v>26</v>
      </c>
      <c r="B28" s="83" t="s">
        <v>113</v>
      </c>
      <c r="C28" s="84" t="s">
        <v>23</v>
      </c>
      <c r="D28" s="243">
        <v>2.9043900000000002E-3</v>
      </c>
    </row>
    <row r="29" spans="1:4" ht="25.5">
      <c r="A29" s="82" t="s">
        <v>27</v>
      </c>
      <c r="B29" s="83" t="s">
        <v>111</v>
      </c>
      <c r="C29" s="84" t="s">
        <v>23</v>
      </c>
      <c r="D29" s="243">
        <v>6.9152099999999994E-2</v>
      </c>
    </row>
    <row r="30" spans="1:4" ht="25.5">
      <c r="A30" s="82" t="s">
        <v>28</v>
      </c>
      <c r="B30" s="83" t="s">
        <v>109</v>
      </c>
      <c r="C30" s="84" t="s">
        <v>23</v>
      </c>
      <c r="D30" s="243">
        <v>0.10902982</v>
      </c>
    </row>
    <row r="31" spans="1:4">
      <c r="A31" s="82" t="s">
        <v>29</v>
      </c>
      <c r="B31" s="83" t="s">
        <v>134</v>
      </c>
      <c r="C31" s="84" t="s">
        <v>25</v>
      </c>
      <c r="D31" s="243">
        <v>22.374500000000001</v>
      </c>
    </row>
    <row r="32" spans="1:4">
      <c r="A32" s="82" t="s">
        <v>30</v>
      </c>
      <c r="B32" s="83" t="s">
        <v>179</v>
      </c>
      <c r="C32" s="84" t="s">
        <v>131</v>
      </c>
      <c r="D32" s="243">
        <v>4.4237000000000002</v>
      </c>
    </row>
    <row r="33" spans="1:4">
      <c r="A33" s="240"/>
      <c r="B33" s="241" t="s">
        <v>45</v>
      </c>
      <c r="C33" s="241" t="s">
        <v>0</v>
      </c>
      <c r="D33" s="244"/>
    </row>
    <row r="34" spans="1:4">
      <c r="A34" s="362"/>
      <c r="B34" s="363"/>
      <c r="C34" s="363"/>
      <c r="D34" s="363"/>
    </row>
  </sheetData>
  <mergeCells count="17">
    <mergeCell ref="B2:D2"/>
    <mergeCell ref="B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2018)&amp;R160100220</oddHeader>
    <oddFooter>&amp;C&amp;P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showGridLines="0" zoomScaleNormal="100" workbookViewId="0">
      <selection activeCell="F32" sqref="F32"/>
    </sheetView>
  </sheetViews>
  <sheetFormatPr defaultRowHeight="12.75" outlineLevelRow="1"/>
  <cols>
    <col min="1" max="1" width="6.33203125" style="193" customWidth="1"/>
    <col min="2" max="2" width="15.83203125" style="193" customWidth="1"/>
    <col min="3" max="3" width="96.6640625" style="193" customWidth="1"/>
    <col min="4" max="6" width="11.83203125" style="193" customWidth="1"/>
    <col min="7" max="256" width="9.33203125" style="193"/>
    <col min="257" max="257" width="6.33203125" style="193" customWidth="1"/>
    <col min="258" max="258" width="15.83203125" style="193" customWidth="1"/>
    <col min="259" max="259" width="96.6640625" style="193" customWidth="1"/>
    <col min="260" max="262" width="11.83203125" style="193" customWidth="1"/>
    <col min="263" max="512" width="9.33203125" style="193"/>
    <col min="513" max="513" width="6.33203125" style="193" customWidth="1"/>
    <col min="514" max="514" width="15.83203125" style="193" customWidth="1"/>
    <col min="515" max="515" width="96.6640625" style="193" customWidth="1"/>
    <col min="516" max="518" width="11.83203125" style="193" customWidth="1"/>
    <col min="519" max="768" width="9.33203125" style="193"/>
    <col min="769" max="769" width="6.33203125" style="193" customWidth="1"/>
    <col min="770" max="770" width="15.83203125" style="193" customWidth="1"/>
    <col min="771" max="771" width="96.6640625" style="193" customWidth="1"/>
    <col min="772" max="774" width="11.83203125" style="193" customWidth="1"/>
    <col min="775" max="1024" width="9.33203125" style="193"/>
    <col min="1025" max="1025" width="6.33203125" style="193" customWidth="1"/>
    <col min="1026" max="1026" width="15.83203125" style="193" customWidth="1"/>
    <col min="1027" max="1027" width="96.6640625" style="193" customWidth="1"/>
    <col min="1028" max="1030" width="11.83203125" style="193" customWidth="1"/>
    <col min="1031" max="1280" width="9.33203125" style="193"/>
    <col min="1281" max="1281" width="6.33203125" style="193" customWidth="1"/>
    <col min="1282" max="1282" width="15.83203125" style="193" customWidth="1"/>
    <col min="1283" max="1283" width="96.6640625" style="193" customWidth="1"/>
    <col min="1284" max="1286" width="11.83203125" style="193" customWidth="1"/>
    <col min="1287" max="1536" width="9.33203125" style="193"/>
    <col min="1537" max="1537" width="6.33203125" style="193" customWidth="1"/>
    <col min="1538" max="1538" width="15.83203125" style="193" customWidth="1"/>
    <col min="1539" max="1539" width="96.6640625" style="193" customWidth="1"/>
    <col min="1540" max="1542" width="11.83203125" style="193" customWidth="1"/>
    <col min="1543" max="1792" width="9.33203125" style="193"/>
    <col min="1793" max="1793" width="6.33203125" style="193" customWidth="1"/>
    <col min="1794" max="1794" width="15.83203125" style="193" customWidth="1"/>
    <col min="1795" max="1795" width="96.6640625" style="193" customWidth="1"/>
    <col min="1796" max="1798" width="11.83203125" style="193" customWidth="1"/>
    <col min="1799" max="2048" width="9.33203125" style="193"/>
    <col min="2049" max="2049" width="6.33203125" style="193" customWidth="1"/>
    <col min="2050" max="2050" width="15.83203125" style="193" customWidth="1"/>
    <col min="2051" max="2051" width="96.6640625" style="193" customWidth="1"/>
    <col min="2052" max="2054" width="11.83203125" style="193" customWidth="1"/>
    <col min="2055" max="2304" width="9.33203125" style="193"/>
    <col min="2305" max="2305" width="6.33203125" style="193" customWidth="1"/>
    <col min="2306" max="2306" width="15.83203125" style="193" customWidth="1"/>
    <col min="2307" max="2307" width="96.6640625" style="193" customWidth="1"/>
    <col min="2308" max="2310" width="11.83203125" style="193" customWidth="1"/>
    <col min="2311" max="2560" width="9.33203125" style="193"/>
    <col min="2561" max="2561" width="6.33203125" style="193" customWidth="1"/>
    <col min="2562" max="2562" width="15.83203125" style="193" customWidth="1"/>
    <col min="2563" max="2563" width="96.6640625" style="193" customWidth="1"/>
    <col min="2564" max="2566" width="11.83203125" style="193" customWidth="1"/>
    <col min="2567" max="2816" width="9.33203125" style="193"/>
    <col min="2817" max="2817" width="6.33203125" style="193" customWidth="1"/>
    <col min="2818" max="2818" width="15.83203125" style="193" customWidth="1"/>
    <col min="2819" max="2819" width="96.6640625" style="193" customWidth="1"/>
    <col min="2820" max="2822" width="11.83203125" style="193" customWidth="1"/>
    <col min="2823" max="3072" width="9.33203125" style="193"/>
    <col min="3073" max="3073" width="6.33203125" style="193" customWidth="1"/>
    <col min="3074" max="3074" width="15.83203125" style="193" customWidth="1"/>
    <col min="3075" max="3075" width="96.6640625" style="193" customWidth="1"/>
    <col min="3076" max="3078" width="11.83203125" style="193" customWidth="1"/>
    <col min="3079" max="3328" width="9.33203125" style="193"/>
    <col min="3329" max="3329" width="6.33203125" style="193" customWidth="1"/>
    <col min="3330" max="3330" width="15.83203125" style="193" customWidth="1"/>
    <col min="3331" max="3331" width="96.6640625" style="193" customWidth="1"/>
    <col min="3332" max="3334" width="11.83203125" style="193" customWidth="1"/>
    <col min="3335" max="3584" width="9.33203125" style="193"/>
    <col min="3585" max="3585" width="6.33203125" style="193" customWidth="1"/>
    <col min="3586" max="3586" width="15.83203125" style="193" customWidth="1"/>
    <col min="3587" max="3587" width="96.6640625" style="193" customWidth="1"/>
    <col min="3588" max="3590" width="11.83203125" style="193" customWidth="1"/>
    <col min="3591" max="3840" width="9.33203125" style="193"/>
    <col min="3841" max="3841" width="6.33203125" style="193" customWidth="1"/>
    <col min="3842" max="3842" width="15.83203125" style="193" customWidth="1"/>
    <col min="3843" max="3843" width="96.6640625" style="193" customWidth="1"/>
    <col min="3844" max="3846" width="11.83203125" style="193" customWidth="1"/>
    <col min="3847" max="4096" width="9.33203125" style="193"/>
    <col min="4097" max="4097" width="6.33203125" style="193" customWidth="1"/>
    <col min="4098" max="4098" width="15.83203125" style="193" customWidth="1"/>
    <col min="4099" max="4099" width="96.6640625" style="193" customWidth="1"/>
    <col min="4100" max="4102" width="11.83203125" style="193" customWidth="1"/>
    <col min="4103" max="4352" width="9.33203125" style="193"/>
    <col min="4353" max="4353" width="6.33203125" style="193" customWidth="1"/>
    <col min="4354" max="4354" width="15.83203125" style="193" customWidth="1"/>
    <col min="4355" max="4355" width="96.6640625" style="193" customWidth="1"/>
    <col min="4356" max="4358" width="11.83203125" style="193" customWidth="1"/>
    <col min="4359" max="4608" width="9.33203125" style="193"/>
    <col min="4609" max="4609" width="6.33203125" style="193" customWidth="1"/>
    <col min="4610" max="4610" width="15.83203125" style="193" customWidth="1"/>
    <col min="4611" max="4611" width="96.6640625" style="193" customWidth="1"/>
    <col min="4612" max="4614" width="11.83203125" style="193" customWidth="1"/>
    <col min="4615" max="4864" width="9.33203125" style="193"/>
    <col min="4865" max="4865" width="6.33203125" style="193" customWidth="1"/>
    <col min="4866" max="4866" width="15.83203125" style="193" customWidth="1"/>
    <col min="4867" max="4867" width="96.6640625" style="193" customWidth="1"/>
    <col min="4868" max="4870" width="11.83203125" style="193" customWidth="1"/>
    <col min="4871" max="5120" width="9.33203125" style="193"/>
    <col min="5121" max="5121" width="6.33203125" style="193" customWidth="1"/>
    <col min="5122" max="5122" width="15.83203125" style="193" customWidth="1"/>
    <col min="5123" max="5123" width="96.6640625" style="193" customWidth="1"/>
    <col min="5124" max="5126" width="11.83203125" style="193" customWidth="1"/>
    <col min="5127" max="5376" width="9.33203125" style="193"/>
    <col min="5377" max="5377" width="6.33203125" style="193" customWidth="1"/>
    <col min="5378" max="5378" width="15.83203125" style="193" customWidth="1"/>
    <col min="5379" max="5379" width="96.6640625" style="193" customWidth="1"/>
    <col min="5380" max="5382" width="11.83203125" style="193" customWidth="1"/>
    <col min="5383" max="5632" width="9.33203125" style="193"/>
    <col min="5633" max="5633" width="6.33203125" style="193" customWidth="1"/>
    <col min="5634" max="5634" width="15.83203125" style="193" customWidth="1"/>
    <col min="5635" max="5635" width="96.6640625" style="193" customWidth="1"/>
    <col min="5636" max="5638" width="11.83203125" style="193" customWidth="1"/>
    <col min="5639" max="5888" width="9.33203125" style="193"/>
    <col min="5889" max="5889" width="6.33203125" style="193" customWidth="1"/>
    <col min="5890" max="5890" width="15.83203125" style="193" customWidth="1"/>
    <col min="5891" max="5891" width="96.6640625" style="193" customWidth="1"/>
    <col min="5892" max="5894" width="11.83203125" style="193" customWidth="1"/>
    <col min="5895" max="6144" width="9.33203125" style="193"/>
    <col min="6145" max="6145" width="6.33203125" style="193" customWidth="1"/>
    <col min="6146" max="6146" width="15.83203125" style="193" customWidth="1"/>
    <col min="6147" max="6147" width="96.6640625" style="193" customWidth="1"/>
    <col min="6148" max="6150" width="11.83203125" style="193" customWidth="1"/>
    <col min="6151" max="6400" width="9.33203125" style="193"/>
    <col min="6401" max="6401" width="6.33203125" style="193" customWidth="1"/>
    <col min="6402" max="6402" width="15.83203125" style="193" customWidth="1"/>
    <col min="6403" max="6403" width="96.6640625" style="193" customWidth="1"/>
    <col min="6404" max="6406" width="11.83203125" style="193" customWidth="1"/>
    <col min="6407" max="6656" width="9.33203125" style="193"/>
    <col min="6657" max="6657" width="6.33203125" style="193" customWidth="1"/>
    <col min="6658" max="6658" width="15.83203125" style="193" customWidth="1"/>
    <col min="6659" max="6659" width="96.6640625" style="193" customWidth="1"/>
    <col min="6660" max="6662" width="11.83203125" style="193" customWidth="1"/>
    <col min="6663" max="6912" width="9.33203125" style="193"/>
    <col min="6913" max="6913" width="6.33203125" style="193" customWidth="1"/>
    <col min="6914" max="6914" width="15.83203125" style="193" customWidth="1"/>
    <col min="6915" max="6915" width="96.6640625" style="193" customWidth="1"/>
    <col min="6916" max="6918" width="11.83203125" style="193" customWidth="1"/>
    <col min="6919" max="7168" width="9.33203125" style="193"/>
    <col min="7169" max="7169" width="6.33203125" style="193" customWidth="1"/>
    <col min="7170" max="7170" width="15.83203125" style="193" customWidth="1"/>
    <col min="7171" max="7171" width="96.6640625" style="193" customWidth="1"/>
    <col min="7172" max="7174" width="11.83203125" style="193" customWidth="1"/>
    <col min="7175" max="7424" width="9.33203125" style="193"/>
    <col min="7425" max="7425" width="6.33203125" style="193" customWidth="1"/>
    <col min="7426" max="7426" width="15.83203125" style="193" customWidth="1"/>
    <col min="7427" max="7427" width="96.6640625" style="193" customWidth="1"/>
    <col min="7428" max="7430" width="11.83203125" style="193" customWidth="1"/>
    <col min="7431" max="7680" width="9.33203125" style="193"/>
    <col min="7681" max="7681" width="6.33203125" style="193" customWidth="1"/>
    <col min="7682" max="7682" width="15.83203125" style="193" customWidth="1"/>
    <col min="7683" max="7683" width="96.6640625" style="193" customWidth="1"/>
    <col min="7684" max="7686" width="11.83203125" style="193" customWidth="1"/>
    <col min="7687" max="7936" width="9.33203125" style="193"/>
    <col min="7937" max="7937" width="6.33203125" style="193" customWidth="1"/>
    <col min="7938" max="7938" width="15.83203125" style="193" customWidth="1"/>
    <col min="7939" max="7939" width="96.6640625" style="193" customWidth="1"/>
    <col min="7940" max="7942" width="11.83203125" style="193" customWidth="1"/>
    <col min="7943" max="8192" width="9.33203125" style="193"/>
    <col min="8193" max="8193" width="6.33203125" style="193" customWidth="1"/>
    <col min="8194" max="8194" width="15.83203125" style="193" customWidth="1"/>
    <col min="8195" max="8195" width="96.6640625" style="193" customWidth="1"/>
    <col min="8196" max="8198" width="11.83203125" style="193" customWidth="1"/>
    <col min="8199" max="8448" width="9.33203125" style="193"/>
    <col min="8449" max="8449" width="6.33203125" style="193" customWidth="1"/>
    <col min="8450" max="8450" width="15.83203125" style="193" customWidth="1"/>
    <col min="8451" max="8451" width="96.6640625" style="193" customWidth="1"/>
    <col min="8452" max="8454" width="11.83203125" style="193" customWidth="1"/>
    <col min="8455" max="8704" width="9.33203125" style="193"/>
    <col min="8705" max="8705" width="6.33203125" style="193" customWidth="1"/>
    <col min="8706" max="8706" width="15.83203125" style="193" customWidth="1"/>
    <col min="8707" max="8707" width="96.6640625" style="193" customWidth="1"/>
    <col min="8708" max="8710" width="11.83203125" style="193" customWidth="1"/>
    <col min="8711" max="8960" width="9.33203125" style="193"/>
    <col min="8961" max="8961" width="6.33203125" style="193" customWidth="1"/>
    <col min="8962" max="8962" width="15.83203125" style="193" customWidth="1"/>
    <col min="8963" max="8963" width="96.6640625" style="193" customWidth="1"/>
    <col min="8964" max="8966" width="11.83203125" style="193" customWidth="1"/>
    <col min="8967" max="9216" width="9.33203125" style="193"/>
    <col min="9217" max="9217" width="6.33203125" style="193" customWidth="1"/>
    <col min="9218" max="9218" width="15.83203125" style="193" customWidth="1"/>
    <col min="9219" max="9219" width="96.6640625" style="193" customWidth="1"/>
    <col min="9220" max="9222" width="11.83203125" style="193" customWidth="1"/>
    <col min="9223" max="9472" width="9.33203125" style="193"/>
    <col min="9473" max="9473" width="6.33203125" style="193" customWidth="1"/>
    <col min="9474" max="9474" width="15.83203125" style="193" customWidth="1"/>
    <col min="9475" max="9475" width="96.6640625" style="193" customWidth="1"/>
    <col min="9476" max="9478" width="11.83203125" style="193" customWidth="1"/>
    <col min="9479" max="9728" width="9.33203125" style="193"/>
    <col min="9729" max="9729" width="6.33203125" style="193" customWidth="1"/>
    <col min="9730" max="9730" width="15.83203125" style="193" customWidth="1"/>
    <col min="9731" max="9731" width="96.6640625" style="193" customWidth="1"/>
    <col min="9732" max="9734" width="11.83203125" style="193" customWidth="1"/>
    <col min="9735" max="9984" width="9.33203125" style="193"/>
    <col min="9985" max="9985" width="6.33203125" style="193" customWidth="1"/>
    <col min="9986" max="9986" width="15.83203125" style="193" customWidth="1"/>
    <col min="9987" max="9987" width="96.6640625" style="193" customWidth="1"/>
    <col min="9988" max="9990" width="11.83203125" style="193" customWidth="1"/>
    <col min="9991" max="10240" width="9.33203125" style="193"/>
    <col min="10241" max="10241" width="6.33203125" style="193" customWidth="1"/>
    <col min="10242" max="10242" width="15.83203125" style="193" customWidth="1"/>
    <col min="10243" max="10243" width="96.6640625" style="193" customWidth="1"/>
    <col min="10244" max="10246" width="11.83203125" style="193" customWidth="1"/>
    <col min="10247" max="10496" width="9.33203125" style="193"/>
    <col min="10497" max="10497" width="6.33203125" style="193" customWidth="1"/>
    <col min="10498" max="10498" width="15.83203125" style="193" customWidth="1"/>
    <col min="10499" max="10499" width="96.6640625" style="193" customWidth="1"/>
    <col min="10500" max="10502" width="11.83203125" style="193" customWidth="1"/>
    <col min="10503" max="10752" width="9.33203125" style="193"/>
    <col min="10753" max="10753" width="6.33203125" style="193" customWidth="1"/>
    <col min="10754" max="10754" width="15.83203125" style="193" customWidth="1"/>
    <col min="10755" max="10755" width="96.6640625" style="193" customWidth="1"/>
    <col min="10756" max="10758" width="11.83203125" style="193" customWidth="1"/>
    <col min="10759" max="11008" width="9.33203125" style="193"/>
    <col min="11009" max="11009" width="6.33203125" style="193" customWidth="1"/>
    <col min="11010" max="11010" width="15.83203125" style="193" customWidth="1"/>
    <col min="11011" max="11011" width="96.6640625" style="193" customWidth="1"/>
    <col min="11012" max="11014" width="11.83203125" style="193" customWidth="1"/>
    <col min="11015" max="11264" width="9.33203125" style="193"/>
    <col min="11265" max="11265" width="6.33203125" style="193" customWidth="1"/>
    <col min="11266" max="11266" width="15.83203125" style="193" customWidth="1"/>
    <col min="11267" max="11267" width="96.6640625" style="193" customWidth="1"/>
    <col min="11268" max="11270" width="11.83203125" style="193" customWidth="1"/>
    <col min="11271" max="11520" width="9.33203125" style="193"/>
    <col min="11521" max="11521" width="6.33203125" style="193" customWidth="1"/>
    <col min="11522" max="11522" width="15.83203125" style="193" customWidth="1"/>
    <col min="11523" max="11523" width="96.6640625" style="193" customWidth="1"/>
    <col min="11524" max="11526" width="11.83203125" style="193" customWidth="1"/>
    <col min="11527" max="11776" width="9.33203125" style="193"/>
    <col min="11777" max="11777" width="6.33203125" style="193" customWidth="1"/>
    <col min="11778" max="11778" width="15.83203125" style="193" customWidth="1"/>
    <col min="11779" max="11779" width="96.6640625" style="193" customWidth="1"/>
    <col min="11780" max="11782" width="11.83203125" style="193" customWidth="1"/>
    <col min="11783" max="12032" width="9.33203125" style="193"/>
    <col min="12033" max="12033" width="6.33203125" style="193" customWidth="1"/>
    <col min="12034" max="12034" width="15.83203125" style="193" customWidth="1"/>
    <col min="12035" max="12035" width="96.6640625" style="193" customWidth="1"/>
    <col min="12036" max="12038" width="11.83203125" style="193" customWidth="1"/>
    <col min="12039" max="12288" width="9.33203125" style="193"/>
    <col min="12289" max="12289" width="6.33203125" style="193" customWidth="1"/>
    <col min="12290" max="12290" width="15.83203125" style="193" customWidth="1"/>
    <col min="12291" max="12291" width="96.6640625" style="193" customWidth="1"/>
    <col min="12292" max="12294" width="11.83203125" style="193" customWidth="1"/>
    <col min="12295" max="12544" width="9.33203125" style="193"/>
    <col min="12545" max="12545" width="6.33203125" style="193" customWidth="1"/>
    <col min="12546" max="12546" width="15.83203125" style="193" customWidth="1"/>
    <col min="12547" max="12547" width="96.6640625" style="193" customWidth="1"/>
    <col min="12548" max="12550" width="11.83203125" style="193" customWidth="1"/>
    <col min="12551" max="12800" width="9.33203125" style="193"/>
    <col min="12801" max="12801" width="6.33203125" style="193" customWidth="1"/>
    <col min="12802" max="12802" width="15.83203125" style="193" customWidth="1"/>
    <col min="12803" max="12803" width="96.6640625" style="193" customWidth="1"/>
    <col min="12804" max="12806" width="11.83203125" style="193" customWidth="1"/>
    <col min="12807" max="13056" width="9.33203125" style="193"/>
    <col min="13057" max="13057" width="6.33203125" style="193" customWidth="1"/>
    <col min="13058" max="13058" width="15.83203125" style="193" customWidth="1"/>
    <col min="13059" max="13059" width="96.6640625" style="193" customWidth="1"/>
    <col min="13060" max="13062" width="11.83203125" style="193" customWidth="1"/>
    <col min="13063" max="13312" width="9.33203125" style="193"/>
    <col min="13313" max="13313" width="6.33203125" style="193" customWidth="1"/>
    <col min="13314" max="13314" width="15.83203125" style="193" customWidth="1"/>
    <col min="13315" max="13315" width="96.6640625" style="193" customWidth="1"/>
    <col min="13316" max="13318" width="11.83203125" style="193" customWidth="1"/>
    <col min="13319" max="13568" width="9.33203125" style="193"/>
    <col min="13569" max="13569" width="6.33203125" style="193" customWidth="1"/>
    <col min="13570" max="13570" width="15.83203125" style="193" customWidth="1"/>
    <col min="13571" max="13571" width="96.6640625" style="193" customWidth="1"/>
    <col min="13572" max="13574" width="11.83203125" style="193" customWidth="1"/>
    <col min="13575" max="13824" width="9.33203125" style="193"/>
    <col min="13825" max="13825" width="6.33203125" style="193" customWidth="1"/>
    <col min="13826" max="13826" width="15.83203125" style="193" customWidth="1"/>
    <col min="13827" max="13827" width="96.6640625" style="193" customWidth="1"/>
    <col min="13828" max="13830" width="11.83203125" style="193" customWidth="1"/>
    <col min="13831" max="14080" width="9.33203125" style="193"/>
    <col min="14081" max="14081" width="6.33203125" style="193" customWidth="1"/>
    <col min="14082" max="14082" width="15.83203125" style="193" customWidth="1"/>
    <col min="14083" max="14083" width="96.6640625" style="193" customWidth="1"/>
    <col min="14084" max="14086" width="11.83203125" style="193" customWidth="1"/>
    <col min="14087" max="14336" width="9.33203125" style="193"/>
    <col min="14337" max="14337" width="6.33203125" style="193" customWidth="1"/>
    <col min="14338" max="14338" width="15.83203125" style="193" customWidth="1"/>
    <col min="14339" max="14339" width="96.6640625" style="193" customWidth="1"/>
    <col min="14340" max="14342" width="11.83203125" style="193" customWidth="1"/>
    <col min="14343" max="14592" width="9.33203125" style="193"/>
    <col min="14593" max="14593" width="6.33203125" style="193" customWidth="1"/>
    <col min="14594" max="14594" width="15.83203125" style="193" customWidth="1"/>
    <col min="14595" max="14595" width="96.6640625" style="193" customWidth="1"/>
    <col min="14596" max="14598" width="11.83203125" style="193" customWidth="1"/>
    <col min="14599" max="14848" width="9.33203125" style="193"/>
    <col min="14849" max="14849" width="6.33203125" style="193" customWidth="1"/>
    <col min="14850" max="14850" width="15.83203125" style="193" customWidth="1"/>
    <col min="14851" max="14851" width="96.6640625" style="193" customWidth="1"/>
    <col min="14852" max="14854" width="11.83203125" style="193" customWidth="1"/>
    <col min="14855" max="15104" width="9.33203125" style="193"/>
    <col min="15105" max="15105" width="6.33203125" style="193" customWidth="1"/>
    <col min="15106" max="15106" width="15.83203125" style="193" customWidth="1"/>
    <col min="15107" max="15107" width="96.6640625" style="193" customWidth="1"/>
    <col min="15108" max="15110" width="11.83203125" style="193" customWidth="1"/>
    <col min="15111" max="15360" width="9.33203125" style="193"/>
    <col min="15361" max="15361" width="6.33203125" style="193" customWidth="1"/>
    <col min="15362" max="15362" width="15.83203125" style="193" customWidth="1"/>
    <col min="15363" max="15363" width="96.6640625" style="193" customWidth="1"/>
    <col min="15364" max="15366" width="11.83203125" style="193" customWidth="1"/>
    <col min="15367" max="15616" width="9.33203125" style="193"/>
    <col min="15617" max="15617" width="6.33203125" style="193" customWidth="1"/>
    <col min="15618" max="15618" width="15.83203125" style="193" customWidth="1"/>
    <col min="15619" max="15619" width="96.6640625" style="193" customWidth="1"/>
    <col min="15620" max="15622" width="11.83203125" style="193" customWidth="1"/>
    <col min="15623" max="15872" width="9.33203125" style="193"/>
    <col min="15873" max="15873" width="6.33203125" style="193" customWidth="1"/>
    <col min="15874" max="15874" width="15.83203125" style="193" customWidth="1"/>
    <col min="15875" max="15875" width="96.6640625" style="193" customWidth="1"/>
    <col min="15876" max="15878" width="11.83203125" style="193" customWidth="1"/>
    <col min="15879" max="16128" width="9.33203125" style="193"/>
    <col min="16129" max="16129" width="6.33203125" style="193" customWidth="1"/>
    <col min="16130" max="16130" width="15.83203125" style="193" customWidth="1"/>
    <col min="16131" max="16131" width="96.6640625" style="193" customWidth="1"/>
    <col min="16132" max="16134" width="11.83203125" style="193" customWidth="1"/>
    <col min="16135" max="16384" width="9.33203125" style="193"/>
  </cols>
  <sheetData>
    <row r="1" spans="1:7" s="179" customFormat="1">
      <c r="A1" s="177"/>
      <c r="B1" s="177"/>
      <c r="C1" s="177"/>
      <c r="D1" s="177"/>
      <c r="E1" s="177"/>
      <c r="F1" s="178" t="s">
        <v>4</v>
      </c>
      <c r="G1" s="177"/>
    </row>
    <row r="2" spans="1:7" s="179" customFormat="1" ht="64.5" customHeight="1">
      <c r="A2" s="177"/>
      <c r="B2" s="403" t="s">
        <v>137</v>
      </c>
      <c r="C2" s="403"/>
      <c r="D2" s="403"/>
      <c r="E2" s="403"/>
      <c r="F2" s="403"/>
      <c r="G2" s="177"/>
    </row>
    <row r="3" spans="1:7" s="179" customFormat="1">
      <c r="A3" s="180"/>
      <c r="B3" s="355" t="s">
        <v>5</v>
      </c>
      <c r="C3" s="355"/>
      <c r="D3" s="355"/>
      <c r="E3" s="355"/>
      <c r="F3" s="355"/>
      <c r="G3" s="177"/>
    </row>
    <row r="4" spans="1:7" s="179" customFormat="1">
      <c r="A4" s="177"/>
      <c r="B4" s="177"/>
      <c r="C4" s="181"/>
      <c r="D4" s="181"/>
      <c r="E4" s="181"/>
      <c r="F4" s="181"/>
      <c r="G4" s="177"/>
    </row>
    <row r="5" spans="1:7" s="179" customFormat="1" ht="15.75">
      <c r="A5" s="182"/>
      <c r="B5" s="182"/>
      <c r="C5" s="183" t="s">
        <v>253</v>
      </c>
      <c r="D5" s="358"/>
      <c r="E5" s="358"/>
      <c r="F5" s="358"/>
      <c r="G5" s="177"/>
    </row>
    <row r="6" spans="1:7" s="179" customFormat="1">
      <c r="A6" s="180"/>
      <c r="B6" s="359" t="s">
        <v>6</v>
      </c>
      <c r="C6" s="359"/>
      <c r="D6" s="359"/>
      <c r="E6" s="359"/>
      <c r="F6" s="359"/>
      <c r="G6" s="177"/>
    </row>
    <row r="7" spans="1:7" s="179" customFormat="1">
      <c r="A7" s="177"/>
      <c r="B7" s="177"/>
      <c r="C7" s="177"/>
      <c r="D7" s="181"/>
      <c r="E7" s="177"/>
      <c r="F7" s="184" t="s">
        <v>7</v>
      </c>
      <c r="G7" s="177"/>
    </row>
    <row r="8" spans="1:7" s="179" customFormat="1" ht="14.25" customHeight="1">
      <c r="A8" s="184" t="s">
        <v>8</v>
      </c>
      <c r="B8" s="356" t="s">
        <v>254</v>
      </c>
      <c r="C8" s="356"/>
      <c r="D8" s="356"/>
      <c r="E8" s="356"/>
      <c r="F8" s="356"/>
      <c r="G8" s="177"/>
    </row>
    <row r="9" spans="1:7" s="179" customFormat="1">
      <c r="A9" s="180"/>
      <c r="B9" s="355" t="s">
        <v>9</v>
      </c>
      <c r="C9" s="355"/>
      <c r="D9" s="355"/>
      <c r="E9" s="355"/>
      <c r="F9" s="355"/>
      <c r="G9" s="177"/>
    </row>
    <row r="10" spans="1:7" s="179" customFormat="1">
      <c r="A10" s="177"/>
      <c r="B10" s="177"/>
      <c r="C10" s="177"/>
      <c r="D10" s="177"/>
      <c r="E10" s="177"/>
      <c r="F10" s="177"/>
      <c r="G10" s="177"/>
    </row>
    <row r="11" spans="1:7" s="179" customFormat="1">
      <c r="A11" s="185" t="s">
        <v>10</v>
      </c>
      <c r="B11" s="185"/>
      <c r="C11" s="350"/>
      <c r="D11" s="350"/>
      <c r="E11" s="350"/>
      <c r="F11" s="350"/>
      <c r="G11" s="177"/>
    </row>
    <row r="12" spans="1:7" s="187" customFormat="1" ht="12.75" customHeight="1">
      <c r="A12" s="351" t="s">
        <v>11</v>
      </c>
      <c r="B12" s="351" t="s">
        <v>12</v>
      </c>
      <c r="C12" s="351" t="s">
        <v>13</v>
      </c>
      <c r="D12" s="351" t="s">
        <v>14</v>
      </c>
      <c r="E12" s="353" t="s">
        <v>15</v>
      </c>
      <c r="F12" s="354"/>
      <c r="G12" s="186"/>
    </row>
    <row r="13" spans="1:7" s="187" customFormat="1" ht="34.5" customHeight="1">
      <c r="A13" s="352"/>
      <c r="B13" s="352"/>
      <c r="C13" s="352"/>
      <c r="D13" s="352"/>
      <c r="E13" s="188" t="s">
        <v>16</v>
      </c>
      <c r="F13" s="188" t="s">
        <v>17</v>
      </c>
      <c r="G13" s="186"/>
    </row>
    <row r="14" spans="1:7" s="192" customFormat="1">
      <c r="A14" s="189">
        <v>1</v>
      </c>
      <c r="B14" s="190">
        <v>2</v>
      </c>
      <c r="C14" s="190">
        <v>3</v>
      </c>
      <c r="D14" s="190">
        <v>4</v>
      </c>
      <c r="E14" s="190">
        <v>5</v>
      </c>
      <c r="F14" s="190">
        <v>6</v>
      </c>
      <c r="G14" s="191"/>
    </row>
    <row r="15" spans="1:7">
      <c r="A15" s="340"/>
      <c r="B15" s="341"/>
      <c r="C15" s="341"/>
      <c r="D15" s="341"/>
      <c r="E15" s="341"/>
      <c r="F15" s="342"/>
    </row>
    <row r="16" spans="1:7" s="179" customFormat="1">
      <c r="A16" s="194" t="s">
        <v>18</v>
      </c>
      <c r="B16" s="195" t="s">
        <v>100</v>
      </c>
      <c r="C16" s="195" t="s">
        <v>101</v>
      </c>
      <c r="D16" s="196" t="s">
        <v>1</v>
      </c>
      <c r="E16" s="401">
        <f>35.796/100</f>
        <v>0.35796</v>
      </c>
      <c r="F16" s="402"/>
      <c r="G16" s="197"/>
    </row>
    <row r="17" spans="1:7" s="202" customFormat="1" outlineLevel="1">
      <c r="A17" s="198" t="s">
        <v>19</v>
      </c>
      <c r="B17" s="199" t="s">
        <v>18</v>
      </c>
      <c r="C17" s="200" t="s">
        <v>20</v>
      </c>
      <c r="D17" s="199" t="s">
        <v>21</v>
      </c>
      <c r="E17" s="201">
        <v>13.3</v>
      </c>
      <c r="F17" s="287">
        <f>E17*E16</f>
        <v>4.7608680000000003</v>
      </c>
    </row>
    <row r="18" spans="1:7" s="179" customFormat="1" ht="25.5">
      <c r="A18" s="194" t="s">
        <v>24</v>
      </c>
      <c r="B18" s="195" t="s">
        <v>98</v>
      </c>
      <c r="C18" s="195" t="s">
        <v>99</v>
      </c>
      <c r="D18" s="196" t="s">
        <v>23</v>
      </c>
      <c r="E18" s="343">
        <v>0.98</v>
      </c>
      <c r="F18" s="344"/>
      <c r="G18" s="197"/>
    </row>
    <row r="19" spans="1:7" s="202" customFormat="1" outlineLevel="1">
      <c r="A19" s="198" t="s">
        <v>102</v>
      </c>
      <c r="B19" s="199" t="s">
        <v>18</v>
      </c>
      <c r="C19" s="200" t="s">
        <v>20</v>
      </c>
      <c r="D19" s="199" t="s">
        <v>21</v>
      </c>
      <c r="E19" s="201">
        <v>0.57769999999999999</v>
      </c>
      <c r="F19" s="288">
        <f>E19*E18</f>
        <v>0.56614599999999993</v>
      </c>
    </row>
    <row r="20" spans="1:7" s="207" customFormat="1" outlineLevel="1">
      <c r="A20" s="203" t="s">
        <v>103</v>
      </c>
      <c r="B20" s="204" t="s">
        <v>120</v>
      </c>
      <c r="C20" s="205" t="s">
        <v>121</v>
      </c>
      <c r="D20" s="204" t="s">
        <v>22</v>
      </c>
      <c r="E20" s="206">
        <v>0.28999999999999998</v>
      </c>
      <c r="F20" s="206">
        <f>E20*E18</f>
        <v>0.28419999999999995</v>
      </c>
    </row>
    <row r="21" spans="1:7" s="179" customFormat="1" ht="25.5">
      <c r="A21" s="194" t="s">
        <v>26</v>
      </c>
      <c r="B21" s="195" t="s">
        <v>204</v>
      </c>
      <c r="C21" s="195" t="s">
        <v>205</v>
      </c>
      <c r="D21" s="196" t="s">
        <v>23</v>
      </c>
      <c r="E21" s="343">
        <v>0.98</v>
      </c>
      <c r="F21" s="344"/>
      <c r="G21" s="197"/>
    </row>
    <row r="22" spans="1:7" s="207" customFormat="1" outlineLevel="1">
      <c r="A22" s="203" t="s">
        <v>97</v>
      </c>
      <c r="B22" s="204" t="s">
        <v>120</v>
      </c>
      <c r="C22" s="205" t="s">
        <v>121</v>
      </c>
      <c r="D22" s="204" t="s">
        <v>22</v>
      </c>
      <c r="E22" s="206">
        <v>0.192</v>
      </c>
      <c r="F22" s="206">
        <f>E22*E21</f>
        <v>0.18815999999999999</v>
      </c>
    </row>
    <row r="23" spans="1:7" s="179" customFormat="1">
      <c r="A23" s="194" t="s">
        <v>27</v>
      </c>
      <c r="B23" s="195" t="s">
        <v>128</v>
      </c>
      <c r="C23" s="195" t="s">
        <v>255</v>
      </c>
      <c r="D23" s="196" t="s">
        <v>122</v>
      </c>
      <c r="E23" s="343">
        <v>20</v>
      </c>
      <c r="F23" s="344"/>
      <c r="G23" s="197"/>
    </row>
    <row r="24" spans="1:7" s="202" customFormat="1" outlineLevel="1">
      <c r="A24" s="198" t="s">
        <v>31</v>
      </c>
      <c r="B24" s="199" t="s">
        <v>18</v>
      </c>
      <c r="C24" s="200" t="s">
        <v>20</v>
      </c>
      <c r="D24" s="199" t="s">
        <v>21</v>
      </c>
      <c r="E24" s="201">
        <v>0.59060000000000001</v>
      </c>
      <c r="F24" s="201">
        <f>E24*E23</f>
        <v>11.812000000000001</v>
      </c>
    </row>
    <row r="25" spans="1:7" s="213" customFormat="1" outlineLevel="1">
      <c r="A25" s="209" t="s">
        <v>104</v>
      </c>
      <c r="B25" s="210" t="s">
        <v>123</v>
      </c>
      <c r="C25" s="211" t="s">
        <v>153</v>
      </c>
      <c r="D25" s="210" t="s">
        <v>25</v>
      </c>
      <c r="E25" s="212">
        <v>0.26229999999999998</v>
      </c>
      <c r="F25" s="212">
        <f>E25*E23</f>
        <v>5.2459999999999996</v>
      </c>
    </row>
    <row r="26" spans="1:7" s="213" customFormat="1" outlineLevel="1">
      <c r="A26" s="214" t="s">
        <v>105</v>
      </c>
      <c r="B26" s="215" t="s">
        <v>178</v>
      </c>
      <c r="C26" s="216" t="s">
        <v>179</v>
      </c>
      <c r="D26" s="215" t="s">
        <v>131</v>
      </c>
      <c r="E26" s="217">
        <v>7.4099999999999999E-2</v>
      </c>
      <c r="F26" s="217">
        <f>E26*E23</f>
        <v>1.482</v>
      </c>
    </row>
    <row r="27" spans="1:7" s="179" customFormat="1" ht="25.5">
      <c r="A27" s="194" t="s">
        <v>28</v>
      </c>
      <c r="B27" s="195" t="s">
        <v>119</v>
      </c>
      <c r="C27" s="195" t="s">
        <v>129</v>
      </c>
      <c r="D27" s="196" t="s">
        <v>1</v>
      </c>
      <c r="E27" s="401">
        <f>73.476/100</f>
        <v>0.73475999999999997</v>
      </c>
      <c r="F27" s="402"/>
      <c r="G27" s="197"/>
    </row>
    <row r="28" spans="1:7" s="202" customFormat="1" outlineLevel="1">
      <c r="A28" s="198" t="s">
        <v>94</v>
      </c>
      <c r="B28" s="199" t="s">
        <v>18</v>
      </c>
      <c r="C28" s="200" t="s">
        <v>20</v>
      </c>
      <c r="D28" s="199" t="s">
        <v>21</v>
      </c>
      <c r="E28" s="201">
        <v>31.98</v>
      </c>
      <c r="F28" s="288">
        <f>E28*E27</f>
        <v>23.497624800000001</v>
      </c>
    </row>
    <row r="29" spans="1:7" s="207" customFormat="1" outlineLevel="1">
      <c r="A29" s="203" t="s">
        <v>106</v>
      </c>
      <c r="B29" s="204" t="s">
        <v>187</v>
      </c>
      <c r="C29" s="205" t="s">
        <v>132</v>
      </c>
      <c r="D29" s="204" t="s">
        <v>22</v>
      </c>
      <c r="E29" s="206">
        <v>0.47</v>
      </c>
      <c r="F29" s="289">
        <f>E29*E27</f>
        <v>0.34533719999999996</v>
      </c>
    </row>
    <row r="30" spans="1:7" s="213" customFormat="1" outlineLevel="1">
      <c r="A30" s="209" t="s">
        <v>107</v>
      </c>
      <c r="B30" s="210" t="s">
        <v>118</v>
      </c>
      <c r="C30" s="211" t="s">
        <v>117</v>
      </c>
      <c r="D30" s="210" t="s">
        <v>96</v>
      </c>
      <c r="E30" s="212">
        <v>115</v>
      </c>
      <c r="F30" s="212">
        <f>E30*E27</f>
        <v>84.497399999999999</v>
      </c>
    </row>
    <row r="31" spans="1:7" s="213" customFormat="1" outlineLevel="1">
      <c r="A31" s="214" t="s">
        <v>124</v>
      </c>
      <c r="B31" s="215" t="s">
        <v>116</v>
      </c>
      <c r="C31" s="216" t="s">
        <v>115</v>
      </c>
      <c r="D31" s="215" t="s">
        <v>23</v>
      </c>
      <c r="E31" s="217">
        <v>1.26E-2</v>
      </c>
      <c r="F31" s="290">
        <f>E31*E27</f>
        <v>9.2579759999999994E-3</v>
      </c>
    </row>
    <row r="32" spans="1:7" s="213" customFormat="1" outlineLevel="1">
      <c r="A32" s="214" t="s">
        <v>125</v>
      </c>
      <c r="B32" s="215" t="s">
        <v>114</v>
      </c>
      <c r="C32" s="216" t="s">
        <v>113</v>
      </c>
      <c r="D32" s="215" t="s">
        <v>23</v>
      </c>
      <c r="E32" s="217">
        <v>1.2600000000000001E-3</v>
      </c>
      <c r="F32" s="290">
        <f>E32*E27</f>
        <v>9.257976E-4</v>
      </c>
    </row>
    <row r="33" spans="1:7" s="213" customFormat="1" outlineLevel="1">
      <c r="A33" s="214" t="s">
        <v>126</v>
      </c>
      <c r="B33" s="215" t="s">
        <v>112</v>
      </c>
      <c r="C33" s="216" t="s">
        <v>111</v>
      </c>
      <c r="D33" s="215" t="s">
        <v>23</v>
      </c>
      <c r="E33" s="217">
        <v>0.03</v>
      </c>
      <c r="F33" s="290">
        <f>E33*E27</f>
        <v>2.2042799999999998E-2</v>
      </c>
    </row>
    <row r="34" spans="1:7" s="213" customFormat="1" outlineLevel="1">
      <c r="A34" s="214" t="s">
        <v>127</v>
      </c>
      <c r="B34" s="215" t="s">
        <v>108</v>
      </c>
      <c r="C34" s="216" t="s">
        <v>109</v>
      </c>
      <c r="D34" s="215" t="s">
        <v>23</v>
      </c>
      <c r="E34" s="217">
        <v>4.7300000000000002E-2</v>
      </c>
      <c r="F34" s="290">
        <f>E34*E27</f>
        <v>3.4754147999999999E-2</v>
      </c>
    </row>
    <row r="35" spans="1:7" s="179" customFormat="1" ht="13.5" thickBot="1">
      <c r="A35" s="345"/>
      <c r="B35" s="346"/>
      <c r="C35" s="346"/>
      <c r="D35" s="346"/>
      <c r="E35" s="346"/>
      <c r="F35" s="347"/>
      <c r="G35" s="177"/>
    </row>
    <row r="36" spans="1:7" s="179" customFormat="1" ht="13.5" customHeight="1" thickTop="1">
      <c r="A36" s="348" t="s">
        <v>34</v>
      </c>
      <c r="B36" s="349"/>
      <c r="C36" s="349"/>
      <c r="D36" s="219"/>
      <c r="E36" s="220"/>
      <c r="F36" s="221"/>
      <c r="G36" s="197"/>
    </row>
    <row r="37" spans="1:7" s="179" customFormat="1">
      <c r="A37" s="337"/>
      <c r="B37" s="338"/>
      <c r="C37" s="338"/>
      <c r="D37" s="338"/>
      <c r="E37" s="338"/>
      <c r="F37" s="339"/>
      <c r="G37" s="177"/>
    </row>
    <row r="38" spans="1:7" s="179" customFormat="1">
      <c r="A38" s="222"/>
      <c r="B38" s="223"/>
      <c r="C38" s="224" t="s">
        <v>35</v>
      </c>
      <c r="D38" s="225"/>
      <c r="E38" s="226"/>
      <c r="F38" s="227"/>
      <c r="G38" s="177"/>
    </row>
    <row r="39" spans="1:7" s="179" customFormat="1">
      <c r="A39" s="228" t="s">
        <v>18</v>
      </c>
      <c r="B39" s="229" t="s">
        <v>18</v>
      </c>
      <c r="C39" s="229" t="s">
        <v>20</v>
      </c>
      <c r="D39" s="230" t="s">
        <v>21</v>
      </c>
      <c r="E39" s="231"/>
      <c r="F39" s="291">
        <f>F17+F19+F24+F28</f>
        <v>40.6366388</v>
      </c>
      <c r="G39" s="177"/>
    </row>
    <row r="40" spans="1:7" s="179" customFormat="1">
      <c r="A40" s="177"/>
    </row>
    <row r="41" spans="1:7" s="179" customFormat="1">
      <c r="A41" s="177"/>
    </row>
    <row r="42" spans="1:7" s="179" customFormat="1">
      <c r="A42" s="177"/>
    </row>
    <row r="43" spans="1:7" s="179" customFormat="1">
      <c r="A43" s="177"/>
    </row>
    <row r="44" spans="1:7" s="179" customFormat="1">
      <c r="A44" s="177"/>
    </row>
    <row r="45" spans="1:7" s="179" customFormat="1">
      <c r="A45" s="177"/>
    </row>
    <row r="46" spans="1:7" s="179" customFormat="1">
      <c r="A46" s="177"/>
    </row>
    <row r="47" spans="1:7" s="179" customFormat="1">
      <c r="A47" s="177"/>
    </row>
    <row r="48" spans="1:7" s="179" customFormat="1">
      <c r="A48" s="177"/>
    </row>
    <row r="49" spans="1:1" s="179" customFormat="1">
      <c r="A49" s="177"/>
    </row>
    <row r="50" spans="1:1" s="179" customFormat="1">
      <c r="A50" s="177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2018)&amp;C&amp;P&amp;R160100230</oddHeader>
    <oddFooter>&amp;CСтраниц -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topLeftCell="A4" workbookViewId="0">
      <selection activeCell="E1" sqref="E1:F65536"/>
    </sheetView>
  </sheetViews>
  <sheetFormatPr defaultRowHeight="12.75"/>
  <cols>
    <col min="1" max="1" width="6.33203125" style="232" customWidth="1"/>
    <col min="2" max="2" width="60" style="232" customWidth="1"/>
    <col min="3" max="3" width="9.33203125" style="232"/>
    <col min="4" max="4" width="14.5" style="232" customWidth="1"/>
    <col min="5" max="256" width="9.33203125" style="232"/>
    <col min="257" max="257" width="6.33203125" style="232" customWidth="1"/>
    <col min="258" max="258" width="60" style="232" customWidth="1"/>
    <col min="259" max="259" width="9.33203125" style="232"/>
    <col min="260" max="260" width="14.5" style="232" customWidth="1"/>
    <col min="261" max="512" width="9.33203125" style="232"/>
    <col min="513" max="513" width="6.33203125" style="232" customWidth="1"/>
    <col min="514" max="514" width="60" style="232" customWidth="1"/>
    <col min="515" max="515" width="9.33203125" style="232"/>
    <col min="516" max="516" width="14.5" style="232" customWidth="1"/>
    <col min="517" max="768" width="9.33203125" style="232"/>
    <col min="769" max="769" width="6.33203125" style="232" customWidth="1"/>
    <col min="770" max="770" width="60" style="232" customWidth="1"/>
    <col min="771" max="771" width="9.33203125" style="232"/>
    <col min="772" max="772" width="14.5" style="232" customWidth="1"/>
    <col min="773" max="1024" width="9.33203125" style="232"/>
    <col min="1025" max="1025" width="6.33203125" style="232" customWidth="1"/>
    <col min="1026" max="1026" width="60" style="232" customWidth="1"/>
    <col min="1027" max="1027" width="9.33203125" style="232"/>
    <col min="1028" max="1028" width="14.5" style="232" customWidth="1"/>
    <col min="1029" max="1280" width="9.33203125" style="232"/>
    <col min="1281" max="1281" width="6.33203125" style="232" customWidth="1"/>
    <col min="1282" max="1282" width="60" style="232" customWidth="1"/>
    <col min="1283" max="1283" width="9.33203125" style="232"/>
    <col min="1284" max="1284" width="14.5" style="232" customWidth="1"/>
    <col min="1285" max="1536" width="9.33203125" style="232"/>
    <col min="1537" max="1537" width="6.33203125" style="232" customWidth="1"/>
    <col min="1538" max="1538" width="60" style="232" customWidth="1"/>
    <col min="1539" max="1539" width="9.33203125" style="232"/>
    <col min="1540" max="1540" width="14.5" style="232" customWidth="1"/>
    <col min="1541" max="1792" width="9.33203125" style="232"/>
    <col min="1793" max="1793" width="6.33203125" style="232" customWidth="1"/>
    <col min="1794" max="1794" width="60" style="232" customWidth="1"/>
    <col min="1795" max="1795" width="9.33203125" style="232"/>
    <col min="1796" max="1796" width="14.5" style="232" customWidth="1"/>
    <col min="1797" max="2048" width="9.33203125" style="232"/>
    <col min="2049" max="2049" width="6.33203125" style="232" customWidth="1"/>
    <col min="2050" max="2050" width="60" style="232" customWidth="1"/>
    <col min="2051" max="2051" width="9.33203125" style="232"/>
    <col min="2052" max="2052" width="14.5" style="232" customWidth="1"/>
    <col min="2053" max="2304" width="9.33203125" style="232"/>
    <col min="2305" max="2305" width="6.33203125" style="232" customWidth="1"/>
    <col min="2306" max="2306" width="60" style="232" customWidth="1"/>
    <col min="2307" max="2307" width="9.33203125" style="232"/>
    <col min="2308" max="2308" width="14.5" style="232" customWidth="1"/>
    <col min="2309" max="2560" width="9.33203125" style="232"/>
    <col min="2561" max="2561" width="6.33203125" style="232" customWidth="1"/>
    <col min="2562" max="2562" width="60" style="232" customWidth="1"/>
    <col min="2563" max="2563" width="9.33203125" style="232"/>
    <col min="2564" max="2564" width="14.5" style="232" customWidth="1"/>
    <col min="2565" max="2816" width="9.33203125" style="232"/>
    <col min="2817" max="2817" width="6.33203125" style="232" customWidth="1"/>
    <col min="2818" max="2818" width="60" style="232" customWidth="1"/>
    <col min="2819" max="2819" width="9.33203125" style="232"/>
    <col min="2820" max="2820" width="14.5" style="232" customWidth="1"/>
    <col min="2821" max="3072" width="9.33203125" style="232"/>
    <col min="3073" max="3073" width="6.33203125" style="232" customWidth="1"/>
    <col min="3074" max="3074" width="60" style="232" customWidth="1"/>
    <col min="3075" max="3075" width="9.33203125" style="232"/>
    <col min="3076" max="3076" width="14.5" style="232" customWidth="1"/>
    <col min="3077" max="3328" width="9.33203125" style="232"/>
    <col min="3329" max="3329" width="6.33203125" style="232" customWidth="1"/>
    <col min="3330" max="3330" width="60" style="232" customWidth="1"/>
    <col min="3331" max="3331" width="9.33203125" style="232"/>
    <col min="3332" max="3332" width="14.5" style="232" customWidth="1"/>
    <col min="3333" max="3584" width="9.33203125" style="232"/>
    <col min="3585" max="3585" width="6.33203125" style="232" customWidth="1"/>
    <col min="3586" max="3586" width="60" style="232" customWidth="1"/>
    <col min="3587" max="3587" width="9.33203125" style="232"/>
    <col min="3588" max="3588" width="14.5" style="232" customWidth="1"/>
    <col min="3589" max="3840" width="9.33203125" style="232"/>
    <col min="3841" max="3841" width="6.33203125" style="232" customWidth="1"/>
    <col min="3842" max="3842" width="60" style="232" customWidth="1"/>
    <col min="3843" max="3843" width="9.33203125" style="232"/>
    <col min="3844" max="3844" width="14.5" style="232" customWidth="1"/>
    <col min="3845" max="4096" width="9.33203125" style="232"/>
    <col min="4097" max="4097" width="6.33203125" style="232" customWidth="1"/>
    <col min="4098" max="4098" width="60" style="232" customWidth="1"/>
    <col min="4099" max="4099" width="9.33203125" style="232"/>
    <col min="4100" max="4100" width="14.5" style="232" customWidth="1"/>
    <col min="4101" max="4352" width="9.33203125" style="232"/>
    <col min="4353" max="4353" width="6.33203125" style="232" customWidth="1"/>
    <col min="4354" max="4354" width="60" style="232" customWidth="1"/>
    <col min="4355" max="4355" width="9.33203125" style="232"/>
    <col min="4356" max="4356" width="14.5" style="232" customWidth="1"/>
    <col min="4357" max="4608" width="9.33203125" style="232"/>
    <col min="4609" max="4609" width="6.33203125" style="232" customWidth="1"/>
    <col min="4610" max="4610" width="60" style="232" customWidth="1"/>
    <col min="4611" max="4611" width="9.33203125" style="232"/>
    <col min="4612" max="4612" width="14.5" style="232" customWidth="1"/>
    <col min="4613" max="4864" width="9.33203125" style="232"/>
    <col min="4865" max="4865" width="6.33203125" style="232" customWidth="1"/>
    <col min="4866" max="4866" width="60" style="232" customWidth="1"/>
    <col min="4867" max="4867" width="9.33203125" style="232"/>
    <col min="4868" max="4868" width="14.5" style="232" customWidth="1"/>
    <col min="4869" max="5120" width="9.33203125" style="232"/>
    <col min="5121" max="5121" width="6.33203125" style="232" customWidth="1"/>
    <col min="5122" max="5122" width="60" style="232" customWidth="1"/>
    <col min="5123" max="5123" width="9.33203125" style="232"/>
    <col min="5124" max="5124" width="14.5" style="232" customWidth="1"/>
    <col min="5125" max="5376" width="9.33203125" style="232"/>
    <col min="5377" max="5377" width="6.33203125" style="232" customWidth="1"/>
    <col min="5378" max="5378" width="60" style="232" customWidth="1"/>
    <col min="5379" max="5379" width="9.33203125" style="232"/>
    <col min="5380" max="5380" width="14.5" style="232" customWidth="1"/>
    <col min="5381" max="5632" width="9.33203125" style="232"/>
    <col min="5633" max="5633" width="6.33203125" style="232" customWidth="1"/>
    <col min="5634" max="5634" width="60" style="232" customWidth="1"/>
    <col min="5635" max="5635" width="9.33203125" style="232"/>
    <col min="5636" max="5636" width="14.5" style="232" customWidth="1"/>
    <col min="5637" max="5888" width="9.33203125" style="232"/>
    <col min="5889" max="5889" width="6.33203125" style="232" customWidth="1"/>
    <col min="5890" max="5890" width="60" style="232" customWidth="1"/>
    <col min="5891" max="5891" width="9.33203125" style="232"/>
    <col min="5892" max="5892" width="14.5" style="232" customWidth="1"/>
    <col min="5893" max="6144" width="9.33203125" style="232"/>
    <col min="6145" max="6145" width="6.33203125" style="232" customWidth="1"/>
    <col min="6146" max="6146" width="60" style="232" customWidth="1"/>
    <col min="6147" max="6147" width="9.33203125" style="232"/>
    <col min="6148" max="6148" width="14.5" style="232" customWidth="1"/>
    <col min="6149" max="6400" width="9.33203125" style="232"/>
    <col min="6401" max="6401" width="6.33203125" style="232" customWidth="1"/>
    <col min="6402" max="6402" width="60" style="232" customWidth="1"/>
    <col min="6403" max="6403" width="9.33203125" style="232"/>
    <col min="6404" max="6404" width="14.5" style="232" customWidth="1"/>
    <col min="6405" max="6656" width="9.33203125" style="232"/>
    <col min="6657" max="6657" width="6.33203125" style="232" customWidth="1"/>
    <col min="6658" max="6658" width="60" style="232" customWidth="1"/>
    <col min="6659" max="6659" width="9.33203125" style="232"/>
    <col min="6660" max="6660" width="14.5" style="232" customWidth="1"/>
    <col min="6661" max="6912" width="9.33203125" style="232"/>
    <col min="6913" max="6913" width="6.33203125" style="232" customWidth="1"/>
    <col min="6914" max="6914" width="60" style="232" customWidth="1"/>
    <col min="6915" max="6915" width="9.33203125" style="232"/>
    <col min="6916" max="6916" width="14.5" style="232" customWidth="1"/>
    <col min="6917" max="7168" width="9.33203125" style="232"/>
    <col min="7169" max="7169" width="6.33203125" style="232" customWidth="1"/>
    <col min="7170" max="7170" width="60" style="232" customWidth="1"/>
    <col min="7171" max="7171" width="9.33203125" style="232"/>
    <col min="7172" max="7172" width="14.5" style="232" customWidth="1"/>
    <col min="7173" max="7424" width="9.33203125" style="232"/>
    <col min="7425" max="7425" width="6.33203125" style="232" customWidth="1"/>
    <col min="7426" max="7426" width="60" style="232" customWidth="1"/>
    <col min="7427" max="7427" width="9.33203125" style="232"/>
    <col min="7428" max="7428" width="14.5" style="232" customWidth="1"/>
    <col min="7429" max="7680" width="9.33203125" style="232"/>
    <col min="7681" max="7681" width="6.33203125" style="232" customWidth="1"/>
    <col min="7682" max="7682" width="60" style="232" customWidth="1"/>
    <col min="7683" max="7683" width="9.33203125" style="232"/>
    <col min="7684" max="7684" width="14.5" style="232" customWidth="1"/>
    <col min="7685" max="7936" width="9.33203125" style="232"/>
    <col min="7937" max="7937" width="6.33203125" style="232" customWidth="1"/>
    <col min="7938" max="7938" width="60" style="232" customWidth="1"/>
    <col min="7939" max="7939" width="9.33203125" style="232"/>
    <col min="7940" max="7940" width="14.5" style="232" customWidth="1"/>
    <col min="7941" max="8192" width="9.33203125" style="232"/>
    <col min="8193" max="8193" width="6.33203125" style="232" customWidth="1"/>
    <col min="8194" max="8194" width="60" style="232" customWidth="1"/>
    <col min="8195" max="8195" width="9.33203125" style="232"/>
    <col min="8196" max="8196" width="14.5" style="232" customWidth="1"/>
    <col min="8197" max="8448" width="9.33203125" style="232"/>
    <col min="8449" max="8449" width="6.33203125" style="232" customWidth="1"/>
    <col min="8450" max="8450" width="60" style="232" customWidth="1"/>
    <col min="8451" max="8451" width="9.33203125" style="232"/>
    <col min="8452" max="8452" width="14.5" style="232" customWidth="1"/>
    <col min="8453" max="8704" width="9.33203125" style="232"/>
    <col min="8705" max="8705" width="6.33203125" style="232" customWidth="1"/>
    <col min="8706" max="8706" width="60" style="232" customWidth="1"/>
    <col min="8707" max="8707" width="9.33203125" style="232"/>
    <col min="8708" max="8708" width="14.5" style="232" customWidth="1"/>
    <col min="8709" max="8960" width="9.33203125" style="232"/>
    <col min="8961" max="8961" width="6.33203125" style="232" customWidth="1"/>
    <col min="8962" max="8962" width="60" style="232" customWidth="1"/>
    <col min="8963" max="8963" width="9.33203125" style="232"/>
    <col min="8964" max="8964" width="14.5" style="232" customWidth="1"/>
    <col min="8965" max="9216" width="9.33203125" style="232"/>
    <col min="9217" max="9217" width="6.33203125" style="232" customWidth="1"/>
    <col min="9218" max="9218" width="60" style="232" customWidth="1"/>
    <col min="9219" max="9219" width="9.33203125" style="232"/>
    <col min="9220" max="9220" width="14.5" style="232" customWidth="1"/>
    <col min="9221" max="9472" width="9.33203125" style="232"/>
    <col min="9473" max="9473" width="6.33203125" style="232" customWidth="1"/>
    <col min="9474" max="9474" width="60" style="232" customWidth="1"/>
    <col min="9475" max="9475" width="9.33203125" style="232"/>
    <col min="9476" max="9476" width="14.5" style="232" customWidth="1"/>
    <col min="9477" max="9728" width="9.33203125" style="232"/>
    <col min="9729" max="9729" width="6.33203125" style="232" customWidth="1"/>
    <col min="9730" max="9730" width="60" style="232" customWidth="1"/>
    <col min="9731" max="9731" width="9.33203125" style="232"/>
    <col min="9732" max="9732" width="14.5" style="232" customWidth="1"/>
    <col min="9733" max="9984" width="9.33203125" style="232"/>
    <col min="9985" max="9985" width="6.33203125" style="232" customWidth="1"/>
    <col min="9986" max="9986" width="60" style="232" customWidth="1"/>
    <col min="9987" max="9987" width="9.33203125" style="232"/>
    <col min="9988" max="9988" width="14.5" style="232" customWidth="1"/>
    <col min="9989" max="10240" width="9.33203125" style="232"/>
    <col min="10241" max="10241" width="6.33203125" style="232" customWidth="1"/>
    <col min="10242" max="10242" width="60" style="232" customWidth="1"/>
    <col min="10243" max="10243" width="9.33203125" style="232"/>
    <col min="10244" max="10244" width="14.5" style="232" customWidth="1"/>
    <col min="10245" max="10496" width="9.33203125" style="232"/>
    <col min="10497" max="10497" width="6.33203125" style="232" customWidth="1"/>
    <col min="10498" max="10498" width="60" style="232" customWidth="1"/>
    <col min="10499" max="10499" width="9.33203125" style="232"/>
    <col min="10500" max="10500" width="14.5" style="232" customWidth="1"/>
    <col min="10501" max="10752" width="9.33203125" style="232"/>
    <col min="10753" max="10753" width="6.33203125" style="232" customWidth="1"/>
    <col min="10754" max="10754" width="60" style="232" customWidth="1"/>
    <col min="10755" max="10755" width="9.33203125" style="232"/>
    <col min="10756" max="10756" width="14.5" style="232" customWidth="1"/>
    <col min="10757" max="11008" width="9.33203125" style="232"/>
    <col min="11009" max="11009" width="6.33203125" style="232" customWidth="1"/>
    <col min="11010" max="11010" width="60" style="232" customWidth="1"/>
    <col min="11011" max="11011" width="9.33203125" style="232"/>
    <col min="11012" max="11012" width="14.5" style="232" customWidth="1"/>
    <col min="11013" max="11264" width="9.33203125" style="232"/>
    <col min="11265" max="11265" width="6.33203125" style="232" customWidth="1"/>
    <col min="11266" max="11266" width="60" style="232" customWidth="1"/>
    <col min="11267" max="11267" width="9.33203125" style="232"/>
    <col min="11268" max="11268" width="14.5" style="232" customWidth="1"/>
    <col min="11269" max="11520" width="9.33203125" style="232"/>
    <col min="11521" max="11521" width="6.33203125" style="232" customWidth="1"/>
    <col min="11522" max="11522" width="60" style="232" customWidth="1"/>
    <col min="11523" max="11523" width="9.33203125" style="232"/>
    <col min="11524" max="11524" width="14.5" style="232" customWidth="1"/>
    <col min="11525" max="11776" width="9.33203125" style="232"/>
    <col min="11777" max="11777" width="6.33203125" style="232" customWidth="1"/>
    <col min="11778" max="11778" width="60" style="232" customWidth="1"/>
    <col min="11779" max="11779" width="9.33203125" style="232"/>
    <col min="11780" max="11780" width="14.5" style="232" customWidth="1"/>
    <col min="11781" max="12032" width="9.33203125" style="232"/>
    <col min="12033" max="12033" width="6.33203125" style="232" customWidth="1"/>
    <col min="12034" max="12034" width="60" style="232" customWidth="1"/>
    <col min="12035" max="12035" width="9.33203125" style="232"/>
    <col min="12036" max="12036" width="14.5" style="232" customWidth="1"/>
    <col min="12037" max="12288" width="9.33203125" style="232"/>
    <col min="12289" max="12289" width="6.33203125" style="232" customWidth="1"/>
    <col min="12290" max="12290" width="60" style="232" customWidth="1"/>
    <col min="12291" max="12291" width="9.33203125" style="232"/>
    <col min="12292" max="12292" width="14.5" style="232" customWidth="1"/>
    <col min="12293" max="12544" width="9.33203125" style="232"/>
    <col min="12545" max="12545" width="6.33203125" style="232" customWidth="1"/>
    <col min="12546" max="12546" width="60" style="232" customWidth="1"/>
    <col min="12547" max="12547" width="9.33203125" style="232"/>
    <col min="12548" max="12548" width="14.5" style="232" customWidth="1"/>
    <col min="12549" max="12800" width="9.33203125" style="232"/>
    <col min="12801" max="12801" width="6.33203125" style="232" customWidth="1"/>
    <col min="12802" max="12802" width="60" style="232" customWidth="1"/>
    <col min="12803" max="12803" width="9.33203125" style="232"/>
    <col min="12804" max="12804" width="14.5" style="232" customWidth="1"/>
    <col min="12805" max="13056" width="9.33203125" style="232"/>
    <col min="13057" max="13057" width="6.33203125" style="232" customWidth="1"/>
    <col min="13058" max="13058" width="60" style="232" customWidth="1"/>
    <col min="13059" max="13059" width="9.33203125" style="232"/>
    <col min="13060" max="13060" width="14.5" style="232" customWidth="1"/>
    <col min="13061" max="13312" width="9.33203125" style="232"/>
    <col min="13313" max="13313" width="6.33203125" style="232" customWidth="1"/>
    <col min="13314" max="13314" width="60" style="232" customWidth="1"/>
    <col min="13315" max="13315" width="9.33203125" style="232"/>
    <col min="13316" max="13316" width="14.5" style="232" customWidth="1"/>
    <col min="13317" max="13568" width="9.33203125" style="232"/>
    <col min="13569" max="13569" width="6.33203125" style="232" customWidth="1"/>
    <col min="13570" max="13570" width="60" style="232" customWidth="1"/>
    <col min="13571" max="13571" width="9.33203125" style="232"/>
    <col min="13572" max="13572" width="14.5" style="232" customWidth="1"/>
    <col min="13573" max="13824" width="9.33203125" style="232"/>
    <col min="13825" max="13825" width="6.33203125" style="232" customWidth="1"/>
    <col min="13826" max="13826" width="60" style="232" customWidth="1"/>
    <col min="13827" max="13827" width="9.33203125" style="232"/>
    <col min="13828" max="13828" width="14.5" style="232" customWidth="1"/>
    <col min="13829" max="14080" width="9.33203125" style="232"/>
    <col min="14081" max="14081" width="6.33203125" style="232" customWidth="1"/>
    <col min="14082" max="14082" width="60" style="232" customWidth="1"/>
    <col min="14083" max="14083" width="9.33203125" style="232"/>
    <col min="14084" max="14084" width="14.5" style="232" customWidth="1"/>
    <col min="14085" max="14336" width="9.33203125" style="232"/>
    <col min="14337" max="14337" width="6.33203125" style="232" customWidth="1"/>
    <col min="14338" max="14338" width="60" style="232" customWidth="1"/>
    <col min="14339" max="14339" width="9.33203125" style="232"/>
    <col min="14340" max="14340" width="14.5" style="232" customWidth="1"/>
    <col min="14341" max="14592" width="9.33203125" style="232"/>
    <col min="14593" max="14593" width="6.33203125" style="232" customWidth="1"/>
    <col min="14594" max="14594" width="60" style="232" customWidth="1"/>
    <col min="14595" max="14595" width="9.33203125" style="232"/>
    <col min="14596" max="14596" width="14.5" style="232" customWidth="1"/>
    <col min="14597" max="14848" width="9.33203125" style="232"/>
    <col min="14849" max="14849" width="6.33203125" style="232" customWidth="1"/>
    <col min="14850" max="14850" width="60" style="232" customWidth="1"/>
    <col min="14851" max="14851" width="9.33203125" style="232"/>
    <col min="14852" max="14852" width="14.5" style="232" customWidth="1"/>
    <col min="14853" max="15104" width="9.33203125" style="232"/>
    <col min="15105" max="15105" width="6.33203125" style="232" customWidth="1"/>
    <col min="15106" max="15106" width="60" style="232" customWidth="1"/>
    <col min="15107" max="15107" width="9.33203125" style="232"/>
    <col min="15108" max="15108" width="14.5" style="232" customWidth="1"/>
    <col min="15109" max="15360" width="9.33203125" style="232"/>
    <col min="15361" max="15361" width="6.33203125" style="232" customWidth="1"/>
    <col min="15362" max="15362" width="60" style="232" customWidth="1"/>
    <col min="15363" max="15363" width="9.33203125" style="232"/>
    <col min="15364" max="15364" width="14.5" style="232" customWidth="1"/>
    <col min="15365" max="15616" width="9.33203125" style="232"/>
    <col min="15617" max="15617" width="6.33203125" style="232" customWidth="1"/>
    <col min="15618" max="15618" width="60" style="232" customWidth="1"/>
    <col min="15619" max="15619" width="9.33203125" style="232"/>
    <col min="15620" max="15620" width="14.5" style="232" customWidth="1"/>
    <col min="15621" max="15872" width="9.33203125" style="232"/>
    <col min="15873" max="15873" width="6.33203125" style="232" customWidth="1"/>
    <col min="15874" max="15874" width="60" style="232" customWidth="1"/>
    <col min="15875" max="15875" width="9.33203125" style="232"/>
    <col min="15876" max="15876" width="14.5" style="232" customWidth="1"/>
    <col min="15877" max="16128" width="9.33203125" style="232"/>
    <col min="16129" max="16129" width="6.33203125" style="232" customWidth="1"/>
    <col min="16130" max="16130" width="60" style="232" customWidth="1"/>
    <col min="16131" max="16131" width="9.33203125" style="232"/>
    <col min="16132" max="16132" width="14.5" style="232" customWidth="1"/>
    <col min="16133" max="16384" width="9.33203125" style="232"/>
  </cols>
  <sheetData>
    <row r="2" spans="1:4" ht="75.75" customHeight="1">
      <c r="B2" s="369" t="str">
        <f>[37]bv_abc4!B2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69"/>
      <c r="D2" s="369"/>
    </row>
    <row r="3" spans="1:4">
      <c r="B3" s="233"/>
    </row>
    <row r="4" spans="1:4" ht="33" customHeight="1">
      <c r="B4" s="369" t="str">
        <f>[37]bv_abc4!B8</f>
        <v>ВОССТАНОВЛЕНИЕ ТЕПЛОВОЙ ИЗОЛЯЦИИ ТЕПЛЛВЫХ СЕТЕЙ ПО АДРЕСУ: ОТ ЛК №3 М-В СПУТНИК-8 ОТ ТВ-8-9 ДО Ж/Д 61 ( Д-57 ММ L-200 П.М.)</v>
      </c>
      <c r="C4" s="369"/>
      <c r="D4" s="369"/>
    </row>
    <row r="5" spans="1:4">
      <c r="B5" s="233"/>
    </row>
    <row r="6" spans="1:4" ht="15.75">
      <c r="A6" s="370" t="s">
        <v>110</v>
      </c>
      <c r="B6" s="370"/>
      <c r="C6" s="370"/>
      <c r="D6" s="370"/>
    </row>
    <row r="8" spans="1:4" ht="12.75" customHeight="1">
      <c r="A8" s="371" t="s">
        <v>37</v>
      </c>
      <c r="B8" s="371" t="s">
        <v>38</v>
      </c>
      <c r="C8" s="371" t="s">
        <v>14</v>
      </c>
      <c r="D8" s="371" t="s">
        <v>39</v>
      </c>
    </row>
    <row r="9" spans="1:4">
      <c r="A9" s="372"/>
      <c r="B9" s="372"/>
      <c r="C9" s="372"/>
      <c r="D9" s="372"/>
    </row>
    <row r="10" spans="1:4">
      <c r="A10" s="373"/>
      <c r="B10" s="373"/>
      <c r="C10" s="373"/>
      <c r="D10" s="373"/>
    </row>
    <row r="11" spans="1:4">
      <c r="A11" s="234">
        <v>1</v>
      </c>
      <c r="B11" s="235">
        <v>2</v>
      </c>
      <c r="C11" s="235">
        <v>3</v>
      </c>
      <c r="D11" s="235">
        <v>4</v>
      </c>
    </row>
    <row r="12" spans="1:4">
      <c r="A12" s="364"/>
      <c r="B12" s="364"/>
      <c r="C12" s="364"/>
      <c r="D12" s="364"/>
    </row>
    <row r="13" spans="1:4" ht="15.75">
      <c r="A13" s="365" t="s">
        <v>40</v>
      </c>
      <c r="B13" s="366"/>
      <c r="C13" s="366"/>
      <c r="D13" s="366"/>
    </row>
    <row r="14" spans="1:4">
      <c r="A14" s="367"/>
      <c r="B14" s="368"/>
      <c r="C14" s="368"/>
      <c r="D14" s="368"/>
    </row>
    <row r="15" spans="1:4">
      <c r="A15" s="362"/>
      <c r="B15" s="363"/>
      <c r="C15" s="363"/>
      <c r="D15" s="363"/>
    </row>
    <row r="16" spans="1:4" ht="15.75">
      <c r="A16" s="360" t="s">
        <v>41</v>
      </c>
      <c r="B16" s="361"/>
      <c r="C16" s="361"/>
      <c r="D16" s="361"/>
    </row>
    <row r="17" spans="1:4">
      <c r="A17" s="236" t="s">
        <v>18</v>
      </c>
      <c r="B17" s="237" t="s">
        <v>20</v>
      </c>
      <c r="C17" s="238" t="s">
        <v>21</v>
      </c>
      <c r="D17" s="292">
        <f>[37]bv_abc4!F39</f>
        <v>40.6366388</v>
      </c>
    </row>
    <row r="18" spans="1:4" ht="25.5">
      <c r="A18" s="240"/>
      <c r="B18" s="241" t="s">
        <v>42</v>
      </c>
      <c r="C18" s="241" t="s">
        <v>21</v>
      </c>
      <c r="D18" s="293">
        <f>SUM(D17)</f>
        <v>40.6366388</v>
      </c>
    </row>
    <row r="19" spans="1:4">
      <c r="A19" s="362"/>
      <c r="B19" s="363"/>
      <c r="C19" s="363"/>
      <c r="D19" s="363"/>
    </row>
    <row r="20" spans="1:4" ht="15.75">
      <c r="A20" s="360" t="s">
        <v>36</v>
      </c>
      <c r="B20" s="361"/>
      <c r="C20" s="361"/>
      <c r="D20" s="361"/>
    </row>
    <row r="21" spans="1:4" ht="25.5">
      <c r="A21" s="82" t="s">
        <v>18</v>
      </c>
      <c r="B21" s="83" t="s">
        <v>121</v>
      </c>
      <c r="C21" s="84" t="s">
        <v>22</v>
      </c>
      <c r="D21" s="243">
        <f>[37]bv_abc4!F20+[37]bv_abc4!F22</f>
        <v>0.47235999999999995</v>
      </c>
    </row>
    <row r="22" spans="1:4" ht="25.5">
      <c r="A22" s="82" t="s">
        <v>24</v>
      </c>
      <c r="B22" s="83" t="s">
        <v>132</v>
      </c>
      <c r="C22" s="84" t="s">
        <v>22</v>
      </c>
      <c r="D22" s="243">
        <f>[37]bv_abc4!F29</f>
        <v>0.34533719999999996</v>
      </c>
    </row>
    <row r="23" spans="1:4">
      <c r="A23" s="240"/>
      <c r="B23" s="241" t="s">
        <v>43</v>
      </c>
      <c r="C23" s="241" t="s">
        <v>0</v>
      </c>
      <c r="D23" s="244"/>
    </row>
    <row r="24" spans="1:4">
      <c r="A24" s="362"/>
      <c r="B24" s="363"/>
      <c r="C24" s="363"/>
      <c r="D24" s="363"/>
    </row>
    <row r="25" spans="1:4" ht="15.75">
      <c r="A25" s="360" t="s">
        <v>44</v>
      </c>
      <c r="B25" s="361"/>
      <c r="C25" s="361"/>
      <c r="D25" s="361"/>
    </row>
    <row r="26" spans="1:4">
      <c r="A26" s="82" t="s">
        <v>18</v>
      </c>
      <c r="B26" s="83" t="s">
        <v>117</v>
      </c>
      <c r="C26" s="84" t="s">
        <v>96</v>
      </c>
      <c r="D26" s="243">
        <f>[37]bv_abc4!F30</f>
        <v>84.497399999999999</v>
      </c>
    </row>
    <row r="27" spans="1:4" ht="25.5">
      <c r="A27" s="82" t="s">
        <v>24</v>
      </c>
      <c r="B27" s="83" t="s">
        <v>115</v>
      </c>
      <c r="C27" s="84" t="s">
        <v>23</v>
      </c>
      <c r="D27" s="243">
        <f>[37]bv_abc4!F31</f>
        <v>9.2579759999999994E-3</v>
      </c>
    </row>
    <row r="28" spans="1:4">
      <c r="A28" s="82" t="s">
        <v>26</v>
      </c>
      <c r="B28" s="83" t="s">
        <v>113</v>
      </c>
      <c r="C28" s="84" t="s">
        <v>23</v>
      </c>
      <c r="D28" s="243">
        <f>[37]bv_abc4!F32</f>
        <v>9.257976E-4</v>
      </c>
    </row>
    <row r="29" spans="1:4" ht="25.5">
      <c r="A29" s="82" t="s">
        <v>27</v>
      </c>
      <c r="B29" s="83" t="s">
        <v>111</v>
      </c>
      <c r="C29" s="84" t="s">
        <v>23</v>
      </c>
      <c r="D29" s="243">
        <f>[37]bv_abc4!F33</f>
        <v>2.2042799999999998E-2</v>
      </c>
    </row>
    <row r="30" spans="1:4" ht="25.5">
      <c r="A30" s="82" t="s">
        <v>28</v>
      </c>
      <c r="B30" s="83" t="s">
        <v>109</v>
      </c>
      <c r="C30" s="84" t="s">
        <v>23</v>
      </c>
      <c r="D30" s="243">
        <f>[37]bv_abc4!F34</f>
        <v>3.4754147999999999E-2</v>
      </c>
    </row>
    <row r="31" spans="1:4">
      <c r="A31" s="82" t="s">
        <v>29</v>
      </c>
      <c r="B31" s="83" t="s">
        <v>153</v>
      </c>
      <c r="C31" s="84" t="s">
        <v>25</v>
      </c>
      <c r="D31" s="243">
        <f>[37]bv_abc4!F25</f>
        <v>5.2459999999999996</v>
      </c>
    </row>
    <row r="32" spans="1:4">
      <c r="A32" s="82" t="s">
        <v>30</v>
      </c>
      <c r="B32" s="83" t="s">
        <v>179</v>
      </c>
      <c r="C32" s="84" t="s">
        <v>131</v>
      </c>
      <c r="D32" s="243">
        <f>[37]bv_abc4!F26</f>
        <v>1.482</v>
      </c>
    </row>
    <row r="33" spans="1:4">
      <c r="A33" s="240"/>
      <c r="B33" s="241" t="s">
        <v>45</v>
      </c>
      <c r="C33" s="241" t="s">
        <v>0</v>
      </c>
      <c r="D33" s="244"/>
    </row>
    <row r="34" spans="1:4">
      <c r="A34" s="362"/>
      <c r="B34" s="363"/>
      <c r="C34" s="363"/>
      <c r="D34" s="363"/>
    </row>
  </sheetData>
  <mergeCells count="17">
    <mergeCell ref="B2:D2"/>
    <mergeCell ref="B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2018)&amp;RЭ160100230</oddHeader>
    <oddFooter>&amp;C&amp;P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J24" sqref="J24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6" customHeight="1">
      <c r="A2" s="63"/>
      <c r="B2" s="393" t="s">
        <v>137</v>
      </c>
      <c r="C2" s="393"/>
      <c r="D2" s="393"/>
      <c r="E2" s="393"/>
      <c r="F2" s="393"/>
      <c r="G2" s="63"/>
    </row>
    <row r="3" spans="1:7" s="71" customFormat="1">
      <c r="A3" s="65"/>
      <c r="B3" s="391" t="s">
        <v>5</v>
      </c>
      <c r="C3" s="391"/>
      <c r="D3" s="391"/>
      <c r="E3" s="391"/>
      <c r="F3" s="391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256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899999999999999" customHeight="1">
      <c r="A8" s="87" t="s">
        <v>8</v>
      </c>
      <c r="B8" s="393" t="s">
        <v>257</v>
      </c>
      <c r="C8" s="393"/>
      <c r="D8" s="393"/>
      <c r="E8" s="393"/>
      <c r="F8" s="393"/>
      <c r="G8" s="63"/>
    </row>
    <row r="9" spans="1:7" s="71" customFormat="1" ht="12.75" customHeight="1">
      <c r="A9" s="65"/>
      <c r="B9" s="391" t="s">
        <v>9</v>
      </c>
      <c r="C9" s="391"/>
      <c r="D9" s="391"/>
      <c r="E9" s="391"/>
      <c r="F9" s="391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90"/>
      <c r="G12" s="67"/>
    </row>
    <row r="13" spans="1:7" s="72" customFormat="1" ht="34.5" customHeight="1">
      <c r="A13" s="389"/>
      <c r="B13" s="389"/>
      <c r="C13" s="389"/>
      <c r="D13" s="389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82"/>
      <c r="B15" s="383"/>
      <c r="C15" s="383"/>
      <c r="D15" s="383"/>
      <c r="E15" s="383"/>
      <c r="F15" s="384"/>
    </row>
    <row r="16" spans="1:7" s="71" customFormat="1">
      <c r="A16" s="247" t="s">
        <v>18</v>
      </c>
      <c r="B16" s="248" t="s">
        <v>100</v>
      </c>
      <c r="C16" s="248" t="s">
        <v>101</v>
      </c>
      <c r="D16" s="249" t="s">
        <v>1</v>
      </c>
      <c r="E16" s="385">
        <f>29.956/100</f>
        <v>0.29955999999999999</v>
      </c>
      <c r="F16" s="386"/>
      <c r="G16" s="69"/>
    </row>
    <row r="17" spans="1:7" s="70" customFormat="1" outlineLevel="1">
      <c r="A17" s="150" t="s">
        <v>19</v>
      </c>
      <c r="B17" s="151" t="s">
        <v>18</v>
      </c>
      <c r="C17" s="152" t="s">
        <v>20</v>
      </c>
      <c r="D17" s="151" t="s">
        <v>21</v>
      </c>
      <c r="E17" s="153">
        <v>13.3</v>
      </c>
      <c r="F17" s="153">
        <f>E16*E17</f>
        <v>3.9841480000000002</v>
      </c>
    </row>
    <row r="18" spans="1:7" s="71" customFormat="1" ht="25.5">
      <c r="A18" s="247" t="s">
        <v>24</v>
      </c>
      <c r="B18" s="248" t="s">
        <v>98</v>
      </c>
      <c r="C18" s="248" t="s">
        <v>99</v>
      </c>
      <c r="D18" s="249" t="s">
        <v>23</v>
      </c>
      <c r="E18" s="387">
        <v>0.9</v>
      </c>
      <c r="F18" s="388"/>
      <c r="G18" s="69"/>
    </row>
    <row r="19" spans="1:7" s="70" customFormat="1" outlineLevel="1">
      <c r="A19" s="150" t="s">
        <v>102</v>
      </c>
      <c r="B19" s="151" t="s">
        <v>18</v>
      </c>
      <c r="C19" s="152" t="s">
        <v>20</v>
      </c>
      <c r="D19" s="151" t="s">
        <v>21</v>
      </c>
      <c r="E19" s="153">
        <v>0.57769999999999999</v>
      </c>
      <c r="F19" s="250">
        <f>E18*E19</f>
        <v>0.51993</v>
      </c>
    </row>
    <row r="20" spans="1:7" s="159" customFormat="1" outlineLevel="1">
      <c r="A20" s="155" t="s">
        <v>103</v>
      </c>
      <c r="B20" s="156" t="s">
        <v>120</v>
      </c>
      <c r="C20" s="157" t="s">
        <v>121</v>
      </c>
      <c r="D20" s="156" t="s">
        <v>22</v>
      </c>
      <c r="E20" s="158">
        <v>0.28999999999999998</v>
      </c>
      <c r="F20" s="158">
        <f>E18*E20</f>
        <v>0.26100000000000001</v>
      </c>
    </row>
    <row r="21" spans="1:7" s="71" customFormat="1" ht="25.5">
      <c r="A21" s="247" t="s">
        <v>26</v>
      </c>
      <c r="B21" s="248" t="s">
        <v>204</v>
      </c>
      <c r="C21" s="248" t="s">
        <v>136</v>
      </c>
      <c r="D21" s="249" t="s">
        <v>23</v>
      </c>
      <c r="E21" s="387">
        <v>0.9</v>
      </c>
      <c r="F21" s="388"/>
      <c r="G21" s="69"/>
    </row>
    <row r="22" spans="1:7" s="159" customFormat="1" outlineLevel="1">
      <c r="A22" s="155" t="s">
        <v>97</v>
      </c>
      <c r="B22" s="156" t="s">
        <v>120</v>
      </c>
      <c r="C22" s="157" t="s">
        <v>121</v>
      </c>
      <c r="D22" s="156" t="s">
        <v>22</v>
      </c>
      <c r="E22" s="158">
        <v>0.192</v>
      </c>
      <c r="F22" s="160">
        <f>E21*E22</f>
        <v>0.17280000000000001</v>
      </c>
    </row>
    <row r="23" spans="1:7" s="71" customFormat="1">
      <c r="A23" s="247" t="s">
        <v>27</v>
      </c>
      <c r="B23" s="248" t="s">
        <v>128</v>
      </c>
      <c r="C23" s="248" t="s">
        <v>156</v>
      </c>
      <c r="D23" s="249" t="s">
        <v>122</v>
      </c>
      <c r="E23" s="387">
        <v>6</v>
      </c>
      <c r="F23" s="388"/>
      <c r="G23" s="69"/>
    </row>
    <row r="24" spans="1:7" s="70" customFormat="1" outlineLevel="1">
      <c r="A24" s="150" t="s">
        <v>31</v>
      </c>
      <c r="B24" s="151" t="s">
        <v>18</v>
      </c>
      <c r="C24" s="152" t="s">
        <v>20</v>
      </c>
      <c r="D24" s="151" t="s">
        <v>21</v>
      </c>
      <c r="E24" s="153">
        <v>1.6476</v>
      </c>
      <c r="F24" s="154">
        <f>E23*E24</f>
        <v>9.8856000000000002</v>
      </c>
    </row>
    <row r="25" spans="1:7" s="166" customFormat="1" outlineLevel="1">
      <c r="A25" s="161" t="s">
        <v>104</v>
      </c>
      <c r="B25" s="162">
        <v>64614</v>
      </c>
      <c r="C25" s="163" t="s">
        <v>130</v>
      </c>
      <c r="D25" s="162" t="s">
        <v>131</v>
      </c>
      <c r="E25" s="164">
        <v>0.14219999999999999</v>
      </c>
      <c r="F25" s="165">
        <f>E23*E25</f>
        <v>0.85319999999999996</v>
      </c>
    </row>
    <row r="26" spans="1:7" s="166" customFormat="1" outlineLevel="1">
      <c r="A26" s="167" t="s">
        <v>105</v>
      </c>
      <c r="B26" s="168" t="s">
        <v>123</v>
      </c>
      <c r="C26" s="169" t="s">
        <v>153</v>
      </c>
      <c r="D26" s="168" t="s">
        <v>25</v>
      </c>
      <c r="E26" s="170">
        <v>0.79979999999999996</v>
      </c>
      <c r="F26" s="171">
        <f>E23*E26</f>
        <v>4.7988</v>
      </c>
    </row>
    <row r="27" spans="1:7" s="71" customFormat="1" ht="25.5">
      <c r="A27" s="247" t="s">
        <v>28</v>
      </c>
      <c r="B27" s="248" t="s">
        <v>119</v>
      </c>
      <c r="C27" s="248" t="s">
        <v>129</v>
      </c>
      <c r="D27" s="249" t="s">
        <v>1</v>
      </c>
      <c r="E27" s="385">
        <f>45.028/100</f>
        <v>0.45028000000000001</v>
      </c>
      <c r="F27" s="386"/>
      <c r="G27" s="69"/>
    </row>
    <row r="28" spans="1:7" s="70" customFormat="1" outlineLevel="1">
      <c r="A28" s="150" t="s">
        <v>94</v>
      </c>
      <c r="B28" s="151" t="s">
        <v>18</v>
      </c>
      <c r="C28" s="152" t="s">
        <v>20</v>
      </c>
      <c r="D28" s="151" t="s">
        <v>21</v>
      </c>
      <c r="E28" s="153">
        <v>31.98</v>
      </c>
      <c r="F28" s="154">
        <f>E27*E28</f>
        <v>14.3999544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0.2116316</v>
      </c>
    </row>
    <row r="30" spans="1:7" s="166" customFormat="1" outlineLevel="1">
      <c r="A30" s="161" t="s">
        <v>107</v>
      </c>
      <c r="B30" s="162" t="s">
        <v>118</v>
      </c>
      <c r="C30" s="163" t="s">
        <v>117</v>
      </c>
      <c r="D30" s="162" t="s">
        <v>96</v>
      </c>
      <c r="E30" s="164">
        <v>115</v>
      </c>
      <c r="F30" s="165">
        <f>E27*E30</f>
        <v>51.782200000000003</v>
      </c>
    </row>
    <row r="31" spans="1:7" s="71" customFormat="1">
      <c r="A31" s="167" t="s">
        <v>124</v>
      </c>
      <c r="B31" s="168" t="s">
        <v>116</v>
      </c>
      <c r="C31" s="169" t="s">
        <v>115</v>
      </c>
      <c r="D31" s="168" t="s">
        <v>23</v>
      </c>
      <c r="E31" s="170">
        <v>1.26E-2</v>
      </c>
      <c r="F31" s="172">
        <f>E27*E31</f>
        <v>5.6735280000000006E-3</v>
      </c>
      <c r="G31" s="69"/>
    </row>
    <row r="32" spans="1:7" s="70" customFormat="1" outlineLevel="1">
      <c r="A32" s="167" t="s">
        <v>125</v>
      </c>
      <c r="B32" s="168" t="s">
        <v>114</v>
      </c>
      <c r="C32" s="169" t="s">
        <v>113</v>
      </c>
      <c r="D32" s="168" t="s">
        <v>23</v>
      </c>
      <c r="E32" s="170">
        <v>1.2600000000000001E-3</v>
      </c>
      <c r="F32" s="172">
        <f>E27*E32</f>
        <v>5.6735280000000008E-4</v>
      </c>
    </row>
    <row r="33" spans="1:7" s="159" customFormat="1" outlineLevel="1">
      <c r="A33" s="167" t="s">
        <v>126</v>
      </c>
      <c r="B33" s="168" t="s">
        <v>112</v>
      </c>
      <c r="C33" s="169" t="s">
        <v>111</v>
      </c>
      <c r="D33" s="168" t="s">
        <v>23</v>
      </c>
      <c r="E33" s="170">
        <v>0.03</v>
      </c>
      <c r="F33" s="172">
        <f>E27*E33</f>
        <v>1.35084E-2</v>
      </c>
    </row>
    <row r="34" spans="1:7" s="166" customFormat="1" outlineLevel="1">
      <c r="A34" s="167" t="s">
        <v>127</v>
      </c>
      <c r="B34" s="168" t="s">
        <v>108</v>
      </c>
      <c r="C34" s="169" t="s">
        <v>109</v>
      </c>
      <c r="D34" s="168" t="s">
        <v>23</v>
      </c>
      <c r="E34" s="170">
        <v>4.7300000000000002E-2</v>
      </c>
      <c r="F34" s="172">
        <f>E27*E34</f>
        <v>2.1298244000000001E-2</v>
      </c>
    </row>
    <row r="35" spans="1:7" s="166" customFormat="1" ht="13.5" outlineLevel="1" thickBot="1">
      <c r="A35" s="374"/>
      <c r="B35" s="375"/>
      <c r="C35" s="375"/>
      <c r="D35" s="375"/>
      <c r="E35" s="375"/>
      <c r="F35" s="376"/>
    </row>
    <row r="36" spans="1:7" s="166" customFormat="1" ht="13.5" customHeight="1" outlineLevel="1" thickTop="1">
      <c r="A36" s="377" t="s">
        <v>34</v>
      </c>
      <c r="B36" s="378"/>
      <c r="C36" s="378"/>
      <c r="D36" s="257"/>
      <c r="E36" s="258"/>
      <c r="F36" s="259"/>
    </row>
    <row r="37" spans="1:7" s="166" customFormat="1" outlineLevel="1">
      <c r="A37" s="379"/>
      <c r="B37" s="380"/>
      <c r="C37" s="380"/>
      <c r="D37" s="380"/>
      <c r="E37" s="380"/>
      <c r="F37" s="381"/>
    </row>
    <row r="38" spans="1:7" s="166" customFormat="1" outlineLevel="1">
      <c r="A38" s="260"/>
      <c r="B38" s="261"/>
      <c r="C38" s="262" t="s">
        <v>35</v>
      </c>
      <c r="D38" s="263"/>
      <c r="E38" s="264"/>
      <c r="F38" s="265"/>
    </row>
    <row r="39" spans="1:7" s="71" customFormat="1">
      <c r="A39" s="266" t="s">
        <v>18</v>
      </c>
      <c r="B39" s="267" t="s">
        <v>18</v>
      </c>
      <c r="C39" s="267" t="s">
        <v>20</v>
      </c>
      <c r="D39" s="268" t="s">
        <v>21</v>
      </c>
      <c r="E39" s="269"/>
      <c r="F39" s="294">
        <f>F17+F19+F24+F28</f>
        <v>28.789632400000002</v>
      </c>
      <c r="G39" s="69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2018)&amp;C&amp;P&amp;R160100240</oddHeader>
    <oddFooter>&amp;CСтраниц - &amp;N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332031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332031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332031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332031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332031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332031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332031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332031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332031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332031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332031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332031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332031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332031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332031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332031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332031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332031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332031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332031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332031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332031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332031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332031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332031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332031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332031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332031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332031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332031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332031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332031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332031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332031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332031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332031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332031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332031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332031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332031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332031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332031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332031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332031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332031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332031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332031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332031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332031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332031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332031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332031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332031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332031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332031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332031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332031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332031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332031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332031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332031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332031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332031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332031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5" customHeight="1">
      <c r="A2" s="330" t="str">
        <f>[38]bv_abc4!B2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6.5" customHeight="1">
      <c r="A4" s="336" t="str">
        <f>[38]bv_abc4!B8</f>
        <v>ВОССТАНОВЛЕНИЕ ТЕПЛОИЗОЛЯЦИИ ТЕПЛОВЫХ СЕТЕЙ ПО АДРЕСУ: М-В СПУТНИК-2 ОТ Ж/Д 65 ДО ТВ-2-4-7 (Д-159 ММ L-60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94"/>
      <c r="B10" s="394"/>
      <c r="C10" s="394"/>
      <c r="D10" s="39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[38]bv_abc4!F39</f>
        <v>28.789632400000002</v>
      </c>
    </row>
    <row r="18" spans="1:4">
      <c r="A18" s="60"/>
      <c r="B18" s="61" t="s">
        <v>42</v>
      </c>
      <c r="C18" s="61" t="s">
        <v>21</v>
      </c>
      <c r="D18" s="147">
        <f>D17</f>
        <v>28.789632400000002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73">
        <f>[38]bv_abc4!F20+[38]bv_abc4!F22</f>
        <v>0.43380000000000002</v>
      </c>
    </row>
    <row r="22" spans="1:4">
      <c r="A22" s="82" t="s">
        <v>24</v>
      </c>
      <c r="B22" s="83" t="s">
        <v>132</v>
      </c>
      <c r="C22" s="84" t="s">
        <v>22</v>
      </c>
      <c r="D22" s="173">
        <f>[38]bv_abc4!F29</f>
        <v>0.2116316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74">
        <f>[38]bv_abc4!F25</f>
        <v>0.85319999999999996</v>
      </c>
    </row>
    <row r="27" spans="1:4">
      <c r="A27" s="82" t="s">
        <v>24</v>
      </c>
      <c r="B27" s="83" t="s">
        <v>117</v>
      </c>
      <c r="C27" s="84" t="s">
        <v>96</v>
      </c>
      <c r="D27" s="174">
        <f>[38]bv_abc4!F30</f>
        <v>51.782200000000003</v>
      </c>
    </row>
    <row r="28" spans="1:4" ht="25.5">
      <c r="A28" s="82" t="s">
        <v>26</v>
      </c>
      <c r="B28" s="83" t="s">
        <v>115</v>
      </c>
      <c r="C28" s="84" t="s">
        <v>23</v>
      </c>
      <c r="D28" s="174">
        <f>[38]bv_abc4!F31</f>
        <v>5.6735280000000006E-3</v>
      </c>
    </row>
    <row r="29" spans="1:4">
      <c r="A29" s="82" t="s">
        <v>27</v>
      </c>
      <c r="B29" s="83" t="s">
        <v>113</v>
      </c>
      <c r="C29" s="84" t="s">
        <v>23</v>
      </c>
      <c r="D29" s="174">
        <f>[38]bv_abc4!F32</f>
        <v>5.6735280000000008E-4</v>
      </c>
    </row>
    <row r="30" spans="1:4" ht="25.5">
      <c r="A30" s="82" t="s">
        <v>28</v>
      </c>
      <c r="B30" s="83" t="s">
        <v>111</v>
      </c>
      <c r="C30" s="84" t="s">
        <v>23</v>
      </c>
      <c r="D30" s="174">
        <f>[38]bv_abc4!F33</f>
        <v>1.35084E-2</v>
      </c>
    </row>
    <row r="31" spans="1:4" ht="25.5">
      <c r="A31" s="82" t="s">
        <v>29</v>
      </c>
      <c r="B31" s="83" t="s">
        <v>109</v>
      </c>
      <c r="C31" s="84" t="s">
        <v>23</v>
      </c>
      <c r="D31" s="174">
        <f>[38]bv_abc4!F34</f>
        <v>2.1298244000000001E-2</v>
      </c>
    </row>
    <row r="32" spans="1:4">
      <c r="A32" s="82" t="s">
        <v>30</v>
      </c>
      <c r="B32" s="83" t="s">
        <v>153</v>
      </c>
      <c r="C32" s="84" t="s">
        <v>25</v>
      </c>
      <c r="D32" s="174">
        <f>[38]bv_abc4!F26</f>
        <v>4.7988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160100240</oddHeader>
    <oddFooter>&amp;C&amp;"Times New Roman,обычный"&amp;9&amp;P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3" sqref="E23:F23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258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259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41.762/100</f>
        <v>0.41761999999999999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5.5543459999999998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1.304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0.75332080000000001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0.37816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1.304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02">
        <f>E21*E22</f>
        <v>0.25036800000000003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v>10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13.781000000000001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1.2770000000000001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6.9530000000000003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66.882/100</f>
        <v>0.66882000000000008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21.388863600000004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0.3143454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76.914300000000011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8.4271320000000004E-3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8.427132000000001E-4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2.0064600000000002E-2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3.1635186000000003E-2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41.477530400000006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2018)&amp;C&amp;P&amp;R160100250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2:D184"/>
  <sheetViews>
    <sheetView topLeftCell="A13" zoomScale="120" zoomScaleNormal="120" workbookViewId="0">
      <selection activeCell="E1" sqref="E1:F65536"/>
    </sheetView>
  </sheetViews>
  <sheetFormatPr defaultColWidth="9.33203125"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16384" width="9.33203125" style="56"/>
  </cols>
  <sheetData>
    <row r="2" spans="1:4" ht="74.25" customHeight="1">
      <c r="A2" s="330" t="str">
        <f>[3]bv_abc4!B2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330"/>
      <c r="C2" s="330"/>
      <c r="D2" s="330"/>
    </row>
    <row r="3" spans="1:4">
      <c r="B3" s="77"/>
    </row>
    <row r="4" spans="1:4" ht="24.75" customHeight="1">
      <c r="A4" s="330" t="str">
        <f>[3]bv_abc4!B8</f>
        <v xml:space="preserve"> ВОССТАНОВЛЕНИЕ ТЕПЛОИЗОЛЯЦИИ ТЕПЛОВЫХ СЕТЕЙ ПО АДРЕСУ:УЛ. НАБ.АНХОР ВВ М-6-27 ОТ НАСОСНОЙ ДО Ж/Д 5  (Д-108 ММ L-80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[3]bv_abc4!F39</f>
        <v>26.414824000000003</v>
      </c>
    </row>
    <row r="18" spans="1:4">
      <c r="A18" s="60"/>
      <c r="B18" s="61" t="s">
        <v>42</v>
      </c>
      <c r="C18" s="61" t="s">
        <v>21</v>
      </c>
      <c r="D18" s="143">
        <f>D17</f>
        <v>26.414824000000003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[3]bv_abc4!F20+[3]bv_abc4!F22</f>
        <v>0.28495199999999998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[3]bv_abc4!F29</f>
        <v>0.19834000000000002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[3]bv_abc4!F25</f>
        <v>0.82079999999999997</v>
      </c>
    </row>
    <row r="27" spans="1:4">
      <c r="A27" s="82" t="s">
        <v>24</v>
      </c>
      <c r="B27" s="83" t="s">
        <v>117</v>
      </c>
      <c r="C27" s="84" t="s">
        <v>96</v>
      </c>
      <c r="D27" s="125">
        <f>[3]bv_abc4!F30</f>
        <v>48.530000000000008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[3]bv_abc4!F31</f>
        <v>5.3172000000000002E-3</v>
      </c>
    </row>
    <row r="29" spans="1:4">
      <c r="A29" s="82" t="s">
        <v>27</v>
      </c>
      <c r="B29" s="83" t="s">
        <v>113</v>
      </c>
      <c r="C29" s="84" t="s">
        <v>23</v>
      </c>
      <c r="D29" s="125">
        <f>[3]bv_abc4!F32</f>
        <v>5.3172000000000007E-4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[3]bv_abc4!F33</f>
        <v>1.2660000000000001E-2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[3]bv_abc4!F34</f>
        <v>1.9960600000000002E-2</v>
      </c>
    </row>
    <row r="32" spans="1:4">
      <c r="A32" s="82" t="s">
        <v>30</v>
      </c>
      <c r="B32" s="83" t="s">
        <v>134</v>
      </c>
      <c r="C32" s="84" t="s">
        <v>25</v>
      </c>
      <c r="D32" s="125">
        <f>[3]bv_abc4!F26</f>
        <v>3.3279999999999998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Э160090040</oddHeader>
    <oddFooter>&amp;C&amp;"Times New Roman,обычный"&amp;9&amp;P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[39]bv_abc4!B2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[39]bv_abc4!B8</f>
        <v>ВОССТАНОВЛЕНИЕ ТЕПЛОИЗОЛЯЦИИ ТЕПЛОВЫХ СЕТЕЙ ПО АДРЕСУ: М-В СПУТНИК-6 ОТ Ж/Д 30 ДО Ж/Д 32 (Д-133 ММ L-100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[39]bv_abc4!F39</f>
        <v>41.477530400000006</v>
      </c>
    </row>
    <row r="18" spans="1:4">
      <c r="A18" s="60"/>
      <c r="B18" s="61" t="s">
        <v>42</v>
      </c>
      <c r="C18" s="61" t="s">
        <v>21</v>
      </c>
      <c r="D18" s="147">
        <f>D17</f>
        <v>41.477530400000006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[39]bv_abc4!F20+[39]bv_abc4!F22</f>
        <v>0.62852799999999998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[39]bv_abc4!F29</f>
        <v>0.3143454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[39]bv_abc4!F25</f>
        <v>1.2770000000000001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[39]bv_abc4!F30</f>
        <v>76.914300000000011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[39]bv_abc4!F31</f>
        <v>8.4271320000000004E-3</v>
      </c>
    </row>
    <row r="29" spans="1:4">
      <c r="A29" s="82" t="s">
        <v>27</v>
      </c>
      <c r="B29" s="83" t="s">
        <v>113</v>
      </c>
      <c r="C29" s="84" t="s">
        <v>23</v>
      </c>
      <c r="D29" s="149">
        <f>[39]bv_abc4!F32</f>
        <v>8.427132000000001E-4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[39]bv_abc4!F33</f>
        <v>2.0064600000000002E-2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[39]bv_abc4!F34</f>
        <v>3.1635186000000003E-2</v>
      </c>
    </row>
    <row r="32" spans="1:4">
      <c r="A32" s="82" t="s">
        <v>30</v>
      </c>
      <c r="B32" s="83" t="s">
        <v>153</v>
      </c>
      <c r="C32" s="84" t="s">
        <v>25</v>
      </c>
      <c r="D32" s="149">
        <f>[39]bv_abc4!F26</f>
        <v>6.9530000000000003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Э160100250</oddHeader>
    <oddFooter>&amp;C&amp;"Times New Roman,обычный"&amp;9&amp;P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16" sqref="E16:F16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260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261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13.565/100</f>
        <v>0.13564999999999999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1.8041450000000001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0.31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0.179087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8.9899999999999994E-2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0.31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5.9520000000000003E-2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4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4.4763999999999999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0.41039999999999999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1.6639999999999999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21.101/100</f>
        <v>0.21101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6.7480998000000003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9.9174699999999991E-2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24.26615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2.6587260000000001E-3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2.6587259999999999E-4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6.3302999999999996E-3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9.9807730000000001E-3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13.207731800000001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2018)&amp;C&amp;P&amp;R160100260</oddHeader>
    <oddFooter>&amp;CСтраниц - &amp;N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[40]bv_abc4!B2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[40]bv_abc4!B8</f>
        <v xml:space="preserve"> ВОССТАНОВЛЕНИЕ ТЕПЛОИЗОЛЯЦИИ ТЕПЛОВЫХ СЕТЕЙ ПО АДРЕСУ: М-В СПУТНИК-5 ОТ ЛК №1 ДО ТВ-5-2 (Д-108 ММ L-40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[40]bv_abc4!F39</f>
        <v>13.207731800000001</v>
      </c>
    </row>
    <row r="18" spans="1:4">
      <c r="A18" s="60"/>
      <c r="B18" s="61" t="s">
        <v>42</v>
      </c>
      <c r="C18" s="61" t="s">
        <v>21</v>
      </c>
      <c r="D18" s="143">
        <f>D17</f>
        <v>13.207731800000001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[40]bv_abc4!F20+[40]bv_abc4!F22</f>
        <v>0.14942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[40]bv_abc4!F29</f>
        <v>9.9174699999999991E-2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[40]bv_abc4!F25</f>
        <v>0.41039999999999999</v>
      </c>
    </row>
    <row r="27" spans="1:4">
      <c r="A27" s="82" t="s">
        <v>24</v>
      </c>
      <c r="B27" s="83" t="s">
        <v>117</v>
      </c>
      <c r="C27" s="84" t="s">
        <v>96</v>
      </c>
      <c r="D27" s="125">
        <f>[40]bv_abc4!F30</f>
        <v>24.26615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[40]bv_abc4!F31</f>
        <v>2.6587260000000001E-3</v>
      </c>
    </row>
    <row r="29" spans="1:4">
      <c r="A29" s="82" t="s">
        <v>27</v>
      </c>
      <c r="B29" s="83" t="s">
        <v>113</v>
      </c>
      <c r="C29" s="84" t="s">
        <v>23</v>
      </c>
      <c r="D29" s="125">
        <f>[40]bv_abc4!F32</f>
        <v>2.6587259999999999E-4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[40]bv_abc4!F33</f>
        <v>6.3302999999999996E-3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[40]bv_abc4!F34</f>
        <v>9.9807730000000001E-3</v>
      </c>
    </row>
    <row r="32" spans="1:4">
      <c r="A32" s="82" t="s">
        <v>30</v>
      </c>
      <c r="B32" s="83" t="s">
        <v>134</v>
      </c>
      <c r="C32" s="84" t="s">
        <v>25</v>
      </c>
      <c r="D32" s="125">
        <f>[40]bv_abc4!F26</f>
        <v>1.6639999999999999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Э160100260</oddHeader>
    <oddFooter>&amp;C&amp;"Times New Roman,обычный"&amp;9&amp;P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262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263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21.025/100</f>
        <v>0.21024999999999999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2.7963249999999999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0.5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0.28885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0.14499999999999999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0.5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9.6000000000000002E-2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6.2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6.9384199999999998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0.63612000000000002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2.5792000000000002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32.71/100</f>
        <v>0.3271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10.460658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0.15373699999999998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37.616500000000002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4.1214600000000004E-3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4.1214600000000001E-4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9.8130000000000005E-3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1.5471830000000001E-2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20.484253000000002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2018)&amp;C&amp;P&amp;R160100260</oddHeader>
    <oddFooter>&amp;CСтраниц - &amp;N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[41]bv_abc4!B2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[41]bv_abc4!B8</f>
        <v xml:space="preserve"> ВОССТАНОВЛЕНИЕ ТЕПЛОИЗОЛЯЦИИ ТЕПЛОВЫХ СЕТЕЙ ПО АДРЕСУ: М-В СПУТНИК-4 ОТ Ж/Д 27 ДО Ж/Д 29 (Д-108 ММ L-62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[41]bv_abc4!F39</f>
        <v>20.484253000000002</v>
      </c>
    </row>
    <row r="18" spans="1:4">
      <c r="A18" s="60"/>
      <c r="B18" s="61" t="s">
        <v>42</v>
      </c>
      <c r="C18" s="61" t="s">
        <v>21</v>
      </c>
      <c r="D18" s="143">
        <f>D17</f>
        <v>20.484253000000002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[41]bv_abc4!F20+[41]bv_abc4!F22</f>
        <v>0.24099999999999999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[41]bv_abc4!F29</f>
        <v>0.15373699999999998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[41]bv_abc4!F25</f>
        <v>0.63612000000000002</v>
      </c>
    </row>
    <row r="27" spans="1:4">
      <c r="A27" s="82" t="s">
        <v>24</v>
      </c>
      <c r="B27" s="83" t="s">
        <v>117</v>
      </c>
      <c r="C27" s="84" t="s">
        <v>96</v>
      </c>
      <c r="D27" s="125">
        <f>[41]bv_abc4!F30</f>
        <v>37.616500000000002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[41]bv_abc4!F31</f>
        <v>4.1214600000000004E-3</v>
      </c>
    </row>
    <row r="29" spans="1:4">
      <c r="A29" s="82" t="s">
        <v>27</v>
      </c>
      <c r="B29" s="83" t="s">
        <v>113</v>
      </c>
      <c r="C29" s="84" t="s">
        <v>23</v>
      </c>
      <c r="D29" s="125">
        <f>[41]bv_abc4!F32</f>
        <v>4.1214600000000001E-4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[41]bv_abc4!F33</f>
        <v>9.8130000000000005E-3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[41]bv_abc4!F34</f>
        <v>1.5471830000000001E-2</v>
      </c>
    </row>
    <row r="32" spans="1:4">
      <c r="A32" s="82" t="s">
        <v>30</v>
      </c>
      <c r="B32" s="83" t="s">
        <v>134</v>
      </c>
      <c r="C32" s="84" t="s">
        <v>25</v>
      </c>
      <c r="D32" s="125">
        <f>[41]bv_abc4!F26</f>
        <v>2.5792000000000002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160100260</oddHeader>
    <oddFooter>&amp;C&amp;"Times New Roman,обычный"&amp;9&amp;P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I18" sqref="I18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264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6.5" customHeight="1">
      <c r="A8" s="137" t="s">
        <v>8</v>
      </c>
      <c r="B8" s="313" t="s">
        <v>265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74.606/100</f>
        <v>0.74605999999999995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9.9225979999999989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1.7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0.98208999999999991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0.49299999999999994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1.7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0.32640000000000002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22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6">
        <f>E23*E24</f>
        <v>24.620200000000001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2.2572000000000001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9.1519999999999992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116.05/100</f>
        <v>1.1604999999999999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37.112789999999997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0.54543499999999989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133.45749999999998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1.4622299999999998E-2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1.4622299999999999E-3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3.4814999999999992E-2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5.4891649999999993E-2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72.637677999999994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2018)&amp;C&amp;P&amp;R160100280</oddHeader>
    <oddFooter>&amp;CСтраниц - &amp;N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[42]bv_abc4!B2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24.75" customHeight="1">
      <c r="A4" s="330" t="str">
        <f>[42]bv_abc4!B8</f>
        <v xml:space="preserve"> ВОССТАНОВЛЕНИЕ ТЕПЛОИЗОЛЯЦИИ ТЕПЛОВЫХ СЕТЕЙ ПО АДРЕСУ: М-В СПУТНИК-3 ОТ Ж-Д 46 ДО Ж-Д 21 (Д-108 ММ L-220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[42]bv_abc4!F39</f>
        <v>72.637677999999994</v>
      </c>
    </row>
    <row r="18" spans="1:4">
      <c r="A18" s="60"/>
      <c r="B18" s="61" t="s">
        <v>42</v>
      </c>
      <c r="C18" s="61" t="s">
        <v>21</v>
      </c>
      <c r="D18" s="143">
        <f>D17</f>
        <v>72.637677999999994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[42]bv_abc4!F20+[42]bv_abc4!F22</f>
        <v>0.81939999999999991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[42]bv_abc4!F29</f>
        <v>0.54543499999999989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[42]bv_abc4!F25</f>
        <v>2.2572000000000001</v>
      </c>
    </row>
    <row r="27" spans="1:4">
      <c r="A27" s="82" t="s">
        <v>24</v>
      </c>
      <c r="B27" s="83" t="s">
        <v>117</v>
      </c>
      <c r="C27" s="84" t="s">
        <v>96</v>
      </c>
      <c r="D27" s="125">
        <f>[42]bv_abc4!F30</f>
        <v>133.45749999999998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[42]bv_abc4!F31</f>
        <v>1.4622299999999998E-2</v>
      </c>
    </row>
    <row r="29" spans="1:4">
      <c r="A29" s="82" t="s">
        <v>27</v>
      </c>
      <c r="B29" s="83" t="s">
        <v>113</v>
      </c>
      <c r="C29" s="84" t="s">
        <v>23</v>
      </c>
      <c r="D29" s="125">
        <f>[42]bv_abc4!F32</f>
        <v>1.4622299999999999E-3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[42]bv_abc4!F33</f>
        <v>3.4814999999999992E-2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[42]bv_abc4!F34</f>
        <v>5.4891649999999993E-2</v>
      </c>
    </row>
    <row r="32" spans="1:4">
      <c r="A32" s="82" t="s">
        <v>30</v>
      </c>
      <c r="B32" s="83" t="s">
        <v>134</v>
      </c>
      <c r="C32" s="84" t="s">
        <v>25</v>
      </c>
      <c r="D32" s="125">
        <f>[42]bv_abc4!F26</f>
        <v>9.1519999999999992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Э160100280</oddHeader>
    <oddFooter>&amp;C&amp;"Times New Roman,обычный"&amp;9&amp;P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.75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266</v>
      </c>
      <c r="D5" s="318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5.75" customHeight="1">
      <c r="A8" s="87" t="s">
        <v>8</v>
      </c>
      <c r="B8" s="313" t="s">
        <v>267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11">
        <f>21.478/100</f>
        <v>0.21478000000000003</v>
      </c>
      <c r="F16" s="312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245">
        <f>E17*E16</f>
        <v>2.8565740000000006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0.54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245">
        <f>E18*E19</f>
        <v>0.31195800000000001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27">
        <f>E18*E20</f>
        <v>0.15659999999999999</v>
      </c>
    </row>
    <row r="21" spans="1:7" s="71" customFormat="1" ht="25.5">
      <c r="A21" s="92" t="s">
        <v>26</v>
      </c>
      <c r="B21" s="93" t="s">
        <v>204</v>
      </c>
      <c r="C21" s="93" t="s">
        <v>205</v>
      </c>
      <c r="D21" s="94" t="s">
        <v>23</v>
      </c>
      <c r="E21" s="311">
        <v>0.54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0.192</v>
      </c>
      <c r="F22" s="127">
        <f>E21*E22</f>
        <v>0.10368000000000001</v>
      </c>
    </row>
    <row r="23" spans="1:7" s="71" customFormat="1">
      <c r="A23" s="92" t="s">
        <v>27</v>
      </c>
      <c r="B23" s="93" t="s">
        <v>128</v>
      </c>
      <c r="C23" s="93" t="s">
        <v>206</v>
      </c>
      <c r="D23" s="94" t="s">
        <v>122</v>
      </c>
      <c r="E23" s="311">
        <v>9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0.78749999999999998</v>
      </c>
      <c r="F24" s="128">
        <f>E23*E24</f>
        <v>7.0874999999999995</v>
      </c>
    </row>
    <row r="25" spans="1:7" s="76" customFormat="1" outlineLevel="1">
      <c r="A25" s="103" t="s">
        <v>104</v>
      </c>
      <c r="B25" s="104">
        <v>64614</v>
      </c>
      <c r="C25" s="105" t="s">
        <v>207</v>
      </c>
      <c r="D25" s="104" t="s">
        <v>131</v>
      </c>
      <c r="E25" s="106">
        <v>8.4699999999999998E-2</v>
      </c>
      <c r="F25" s="129">
        <f>E23*E25</f>
        <v>0.76229999999999998</v>
      </c>
    </row>
    <row r="26" spans="1:7" s="76" customFormat="1" outlineLevel="1">
      <c r="A26" s="107" t="s">
        <v>105</v>
      </c>
      <c r="B26" s="108">
        <v>38570</v>
      </c>
      <c r="C26" s="109" t="s">
        <v>134</v>
      </c>
      <c r="D26" s="108" t="s">
        <v>25</v>
      </c>
      <c r="E26" s="110">
        <v>0.31950000000000001</v>
      </c>
      <c r="F26" s="141">
        <f>E23*E26</f>
        <v>2.8755000000000002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38.434/100</f>
        <v>0.38433999999999996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12.291193199999999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0.18063979999999996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44.199099999999994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4.8426839999999999E-3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4.8426839999999997E-4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1.1530199999999999E-2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1.8179281999999998E-2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22.5472252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2018)&amp;C&amp;P&amp;R160100290</oddHeader>
    <oddFooter>&amp;CСтраниц - &amp;N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I10" sqref="I10"/>
    </sheetView>
  </sheetViews>
  <sheetFormatPr defaultRowHeight="12.75"/>
  <cols>
    <col min="1" max="1" width="6.33203125" style="56" customWidth="1"/>
    <col min="2" max="2" width="63.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7.25" customHeight="1">
      <c r="A2" s="330" t="str">
        <f>[43]bv_abc4!B2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7.25" customHeight="1">
      <c r="A4" s="336" t="str">
        <f>[43]bv_abc4!B8</f>
        <v xml:space="preserve"> ВОССТАНОВЛЕНИЕ ТЕПЛОИЗОЛЯЦИИ ТЕПЛОВЫХ СЕТЕЙ ПО АДРЕСУ: М-В СПУТНИК-1 ОТ ТВ-1-1-1 ДО Ж/Д 64 (Д-76 ММ L-90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[43]bv_abc4!F39</f>
        <v>22.5472252</v>
      </c>
    </row>
    <row r="18" spans="1:4">
      <c r="A18" s="60"/>
      <c r="B18" s="61" t="s">
        <v>42</v>
      </c>
      <c r="C18" s="61" t="s">
        <v>21</v>
      </c>
      <c r="D18" s="147">
        <f>D17</f>
        <v>22.5472252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[43]bv_abc4!F20+[43]bv_abc4!F22</f>
        <v>0.26028000000000001</v>
      </c>
    </row>
    <row r="22" spans="1:4">
      <c r="A22" s="82" t="s">
        <v>24</v>
      </c>
      <c r="B22" s="83" t="s">
        <v>132</v>
      </c>
      <c r="C22" s="84" t="s">
        <v>22</v>
      </c>
      <c r="D22" s="148">
        <f>[43]bv_abc4!F29</f>
        <v>0.18063979999999996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[43]bv_abc4!F25</f>
        <v>0.76229999999999998</v>
      </c>
    </row>
    <row r="27" spans="1:4">
      <c r="A27" s="82" t="s">
        <v>24</v>
      </c>
      <c r="B27" s="83" t="s">
        <v>117</v>
      </c>
      <c r="C27" s="84" t="s">
        <v>96</v>
      </c>
      <c r="D27" s="149">
        <f>[43]bv_abc4!F30</f>
        <v>44.199099999999994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[43]bv_abc4!F31</f>
        <v>4.8426839999999999E-3</v>
      </c>
    </row>
    <row r="29" spans="1:4">
      <c r="A29" s="82" t="s">
        <v>27</v>
      </c>
      <c r="B29" s="83" t="s">
        <v>113</v>
      </c>
      <c r="C29" s="84" t="s">
        <v>23</v>
      </c>
      <c r="D29" s="149">
        <f>[43]bv_abc4!F32</f>
        <v>4.8426839999999997E-4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[43]bv_abc4!F33</f>
        <v>1.1530199999999999E-2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[43]bv_abc4!F34</f>
        <v>1.8179281999999998E-2</v>
      </c>
    </row>
    <row r="32" spans="1:4">
      <c r="A32" s="82" t="s">
        <v>30</v>
      </c>
      <c r="B32" s="83" t="s">
        <v>134</v>
      </c>
      <c r="C32" s="84" t="s">
        <v>25</v>
      </c>
      <c r="D32" s="149">
        <f>[43]bv_abc4!F26</f>
        <v>2.8755000000000002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Roman,обычный"&amp;9Э160100290</oddHeader>
    <oddFooter>&amp;C&amp;"Times New Roman,обычный"&amp;9&amp;P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I15" sqref="I15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268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269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20.881/100</f>
        <v>0.20881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2.7771729999999999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0.65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0.37550500000000003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0.1885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0.65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0.11024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f>50/10</f>
        <v>5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6.8905000000000003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0.63850000000000007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3.4765000000000001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33.441/100</f>
        <v>0.33441000000000004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10.694431800000002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0.1571727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38.457150000000006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4.2135660000000002E-3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4.2135660000000005E-4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1.0032300000000001E-2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1.5817593000000001E-2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20.737609800000001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2018)&amp;C&amp;P&amp;R160130010</oddHeader>
    <oddFooter>&amp;CСтраниц -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146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3.5" customHeight="1">
      <c r="A8" s="137" t="s">
        <v>8</v>
      </c>
      <c r="B8" s="313" t="s">
        <v>147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40.694/100</f>
        <v>0.40694000000000002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5.4123020000000004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0.9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0.51993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0.26100000000000001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0.9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0.15264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v>12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8">
        <f>E23*E24</f>
        <v>13.4292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29">
        <f>E23*E25</f>
        <v>1.2311999999999999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4.992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63.302/100</f>
        <v>0.63302000000000003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20.243979599999999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0.29751939999999999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72.797300000000007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7.9760520000000008E-3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7.9760520000000002E-4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1.89906E-2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2.9941846000000001E-2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39.605411599999996</v>
      </c>
      <c r="G39" s="63"/>
    </row>
  </sheetData>
  <mergeCells count="21">
    <mergeCell ref="B2:F2"/>
    <mergeCell ref="B3:F3"/>
    <mergeCell ref="D5:F5"/>
    <mergeCell ref="B6:F6"/>
    <mergeCell ref="B8:F8"/>
    <mergeCell ref="B9:F9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2018)&amp;C&amp;P&amp;R160090060</oddHeader>
    <oddFooter>&amp;CСтраниц - &amp;N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[44]bv_abc4!B2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[44]bv_abc4!B8</f>
        <v>ВОССТАНОВЛЕНИЕ ТЕПЛОИЗОЛЯЦИИ ТЕПЛОВЫХ СЕТЕЙ ПО АДРЕСУ: КВАРТАЛ 12 ВВ 4-37 ТК-5-6 (Д-133 ММ L-50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[44]bv_abc4!F39</f>
        <v>20.737609800000001</v>
      </c>
    </row>
    <row r="18" spans="1:4">
      <c r="A18" s="60"/>
      <c r="B18" s="61" t="s">
        <v>42</v>
      </c>
      <c r="C18" s="61" t="s">
        <v>21</v>
      </c>
      <c r="D18" s="147">
        <f>D17</f>
        <v>20.737609800000001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[44]bv_abc4!F20+[44]bv_abc4!F22</f>
        <v>0.29874000000000001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[44]bv_abc4!F29</f>
        <v>0.1571727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[44]bv_abc4!F25</f>
        <v>0.63850000000000007</v>
      </c>
    </row>
    <row r="27" spans="1:4">
      <c r="A27" s="82" t="s">
        <v>24</v>
      </c>
      <c r="B27" s="83" t="s">
        <v>117</v>
      </c>
      <c r="C27" s="84" t="s">
        <v>96</v>
      </c>
      <c r="D27" s="149">
        <f>[44]bv_abc4!F30</f>
        <v>38.457150000000006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[44]bv_abc4!F31</f>
        <v>4.2135660000000002E-3</v>
      </c>
    </row>
    <row r="29" spans="1:4">
      <c r="A29" s="82" t="s">
        <v>27</v>
      </c>
      <c r="B29" s="83" t="s">
        <v>113</v>
      </c>
      <c r="C29" s="84" t="s">
        <v>23</v>
      </c>
      <c r="D29" s="149">
        <f>[44]bv_abc4!F32</f>
        <v>4.2135660000000005E-4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[44]bv_abc4!F33</f>
        <v>1.0032300000000001E-2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[44]bv_abc4!F34</f>
        <v>1.5817593000000001E-2</v>
      </c>
    </row>
    <row r="32" spans="1:4">
      <c r="A32" s="82" t="s">
        <v>30</v>
      </c>
      <c r="B32" s="83" t="s">
        <v>153</v>
      </c>
      <c r="C32" s="84" t="s">
        <v>25</v>
      </c>
      <c r="D32" s="149">
        <f>[44]bv_abc4!F26</f>
        <v>3.4765000000000001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Roman,обычный"&amp;9Э160130010</oddHeader>
    <oddFooter>&amp;C&amp;"Times New Roman,обычный"&amp;9&amp;P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270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271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33.41/100</f>
        <v>0.33409999999999995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4.44353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1.04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0.60080800000000001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0.30159999999999998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1.04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0.17638400000000001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v>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11.024800000000001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1.0216000000000001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5.5624000000000002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53.506/100</f>
        <v>0.53505999999999998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17.1112188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0.25147819999999999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61.5319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6.7417559999999998E-3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6.7417560000000004E-4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1.6051799999999998E-2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2.5308338E-2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33.180356799999998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2018)&amp;C&amp;P&amp;R160130020</oddHeader>
    <oddFooter>&amp;CСтраниц - 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[45]bv_abc4!B2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[45]bv_abc4!B8</f>
        <v>ВОССТАНОВЛЕНИЕ ТЕПЛОИЗОЛЯЦИИ ТЕПЛОВЫХ СЕТЕЙ ПО АДРЕСУ: КВАРТАЛ 12 ВВ 4-37 ТК-6-7 (Д-133 ММ L-80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[45]bv_abc4!F39</f>
        <v>33.180356799999998</v>
      </c>
    </row>
    <row r="18" spans="1:4">
      <c r="A18" s="60"/>
      <c r="B18" s="61" t="s">
        <v>42</v>
      </c>
      <c r="C18" s="61" t="s">
        <v>21</v>
      </c>
      <c r="D18" s="147">
        <f>D17</f>
        <v>33.180356799999998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[45]bv_abc4!F20+[45]bv_abc4!F22</f>
        <v>0.47798399999999996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[45]bv_abc4!F29</f>
        <v>0.25147819999999999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[45]bv_abc4!F25</f>
        <v>1.0216000000000001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[45]bv_abc4!F30</f>
        <v>61.5319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[45]bv_abc4!F31</f>
        <v>6.7417559999999998E-3</v>
      </c>
    </row>
    <row r="29" spans="1:4">
      <c r="A29" s="82" t="s">
        <v>27</v>
      </c>
      <c r="B29" s="83" t="s">
        <v>113</v>
      </c>
      <c r="C29" s="84" t="s">
        <v>23</v>
      </c>
      <c r="D29" s="149">
        <f>[45]bv_abc4!F32</f>
        <v>6.7417560000000004E-4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[45]bv_abc4!F33</f>
        <v>1.6051799999999998E-2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[45]bv_abc4!F34</f>
        <v>2.5308338E-2</v>
      </c>
    </row>
    <row r="32" spans="1:4">
      <c r="A32" s="82" t="s">
        <v>30</v>
      </c>
      <c r="B32" s="83" t="s">
        <v>153</v>
      </c>
      <c r="C32" s="84" t="s">
        <v>25</v>
      </c>
      <c r="D32" s="149">
        <f>[45]bv_abc4!F26</f>
        <v>5.5624000000000002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Roman,обычный"&amp;9Э160130020</oddHeader>
    <oddFooter>&amp;C&amp;"Times New Roman,обычный"&amp;9&amp;P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16" sqref="E16:F16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272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273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33.41/100</f>
        <v>0.33409999999999995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4.44353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1.04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0.60080800000000001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0.30159999999999998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1.04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0.17638400000000001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v>8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11.024800000000001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1.0216000000000001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5.5624000000000002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53.506/100</f>
        <v>0.53505999999999998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17.1112188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0.25147819999999999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61.5319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6.7417559999999998E-3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6.7417560000000004E-4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1.6051799999999998E-2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2.5308338E-2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33.180356799999998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2018)&amp;C&amp;P&amp;R160130030</oddHeader>
    <oddFooter>&amp;CСтраниц - 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[46]bv_abc4!B2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[46]bv_abc4!B8</f>
        <v>ВОССТАНОВЛЕНИЕ ТЕПЛОИЗОЛЯЦИИ ТЕПЛОВЫХ СЕТЕЙ ПО АДРЕСУ: КВАРТАЛ 12 ВВ 4-37 ТК-7-8 (Д-133 ММ L-80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[46]bv_abc4!F39</f>
        <v>33.180356799999998</v>
      </c>
    </row>
    <row r="18" spans="1:4">
      <c r="A18" s="60"/>
      <c r="B18" s="61" t="s">
        <v>42</v>
      </c>
      <c r="C18" s="61" t="s">
        <v>21</v>
      </c>
      <c r="D18" s="147">
        <f>D17</f>
        <v>33.180356799999998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[46]bv_abc4!F20+[46]bv_abc4!F22</f>
        <v>0.47798399999999996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[46]bv_abc4!F29</f>
        <v>0.25147819999999999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[46]bv_abc4!F25</f>
        <v>1.0216000000000001</v>
      </c>
    </row>
    <row r="27" spans="1:4">
      <c r="A27" s="82" t="s">
        <v>24</v>
      </c>
      <c r="B27" s="83" t="s">
        <v>117</v>
      </c>
      <c r="C27" s="84" t="s">
        <v>96</v>
      </c>
      <c r="D27" s="149">
        <f>[46]bv_abc4!F30</f>
        <v>61.5319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[46]bv_abc4!F31</f>
        <v>6.7417559999999998E-3</v>
      </c>
    </row>
    <row r="29" spans="1:4">
      <c r="A29" s="82" t="s">
        <v>27</v>
      </c>
      <c r="B29" s="83" t="s">
        <v>113</v>
      </c>
      <c r="C29" s="84" t="s">
        <v>23</v>
      </c>
      <c r="D29" s="149">
        <f>[46]bv_abc4!F32</f>
        <v>6.7417560000000004E-4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[46]bv_abc4!F33</f>
        <v>1.6051799999999998E-2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[46]bv_abc4!F34</f>
        <v>2.5308338E-2</v>
      </c>
    </row>
    <row r="32" spans="1:4">
      <c r="A32" s="82" t="s">
        <v>30</v>
      </c>
      <c r="B32" s="83" t="s">
        <v>153</v>
      </c>
      <c r="C32" s="84" t="s">
        <v>25</v>
      </c>
      <c r="D32" s="149">
        <f>[46]bv_abc4!F26</f>
        <v>5.5624000000000002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Roman,обычный"&amp;9Э160130030</oddHeader>
    <oddFooter>&amp;C&amp;"Times New Roman,обычный"&amp;9&amp;P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274</v>
      </c>
      <c r="D5" s="404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20.25" customHeight="1">
      <c r="A8" s="137" t="s">
        <v>8</v>
      </c>
      <c r="B8" s="313" t="s">
        <v>275</v>
      </c>
      <c r="C8" s="313"/>
      <c r="D8" s="313"/>
      <c r="E8" s="313"/>
      <c r="F8" s="313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40.694/100</f>
        <v>0.40694000000000002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6">
        <f>E16*E17</f>
        <v>5.4123020000000004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0.94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0.54303799999999991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0.27259999999999995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0.94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27">
        <f>E21*E22</f>
        <v>0.15942399999999998</v>
      </c>
    </row>
    <row r="23" spans="1:7" s="71" customFormat="1">
      <c r="A23" s="92" t="s">
        <v>27</v>
      </c>
      <c r="B23" s="93" t="s">
        <v>128</v>
      </c>
      <c r="C23" s="93" t="s">
        <v>133</v>
      </c>
      <c r="D23" s="94" t="s">
        <v>122</v>
      </c>
      <c r="E23" s="311">
        <f>120/10</f>
        <v>12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1.1191</v>
      </c>
      <c r="F24" s="126">
        <f>E23*E24</f>
        <v>13.4292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0.1026</v>
      </c>
      <c r="F25" s="140">
        <f>E23*E25</f>
        <v>1.2311999999999999</v>
      </c>
    </row>
    <row r="26" spans="1:7" s="76" customFormat="1" outlineLevel="1">
      <c r="A26" s="107" t="s">
        <v>105</v>
      </c>
      <c r="B26" s="108" t="s">
        <v>123</v>
      </c>
      <c r="C26" s="109" t="s">
        <v>134</v>
      </c>
      <c r="D26" s="108" t="s">
        <v>25</v>
      </c>
      <c r="E26" s="110">
        <v>0.41599999999999998</v>
      </c>
      <c r="F26" s="141">
        <f>E23*E26</f>
        <v>4.992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63.3/100</f>
        <v>0.63300000000000001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8">
        <f>E27*E28</f>
        <v>20.24334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34">
        <f>E27*E29</f>
        <v>0.29751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29">
        <f>E27*E30</f>
        <v>72.795000000000002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7.9757999999999999E-3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7.9757999999999999E-4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1.899E-2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2.9940900000000003E-2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30">
        <f>F17+F19+F24+F28</f>
        <v>39.627880000000005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2018)&amp;C&amp;P&amp;R160130040</oddHeader>
    <oddFooter>&amp;CСтраниц - &amp;N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2" spans="1:4" ht="74.25" customHeight="1">
      <c r="A2" s="330" t="str">
        <f>[47]bv_abc4!B2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9.5" customHeight="1">
      <c r="A4" s="330" t="str">
        <f>[47]bv_abc4!B8</f>
        <v xml:space="preserve"> ВОССТАНОВЛЕНИЕ ТЕПЛОИЗОЛЯЦИИ ТЕПЛОВЫХ СЕТЕЙ ПО АДРЕСУ: КВАРТАЛ 12 ВВ 4-37 ТК-8-9 (Д-108 ММ L-120 П.М.)</v>
      </c>
      <c r="B4" s="330"/>
      <c r="C4" s="330"/>
      <c r="D4" s="330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2">
        <f>[47]bv_abc4!F39</f>
        <v>39.627880000000005</v>
      </c>
    </row>
    <row r="18" spans="1:4">
      <c r="A18" s="60"/>
      <c r="B18" s="61" t="s">
        <v>42</v>
      </c>
      <c r="C18" s="61" t="s">
        <v>21</v>
      </c>
      <c r="D18" s="143">
        <f>D17</f>
        <v>39.627880000000005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24">
        <f>[47]bv_abc4!F20+[47]bv_abc4!F22</f>
        <v>0.43202399999999996</v>
      </c>
    </row>
    <row r="22" spans="1:4" ht="25.5">
      <c r="A22" s="82" t="s">
        <v>24</v>
      </c>
      <c r="B22" s="83" t="s">
        <v>132</v>
      </c>
      <c r="C22" s="84" t="s">
        <v>22</v>
      </c>
      <c r="D22" s="124">
        <f>[47]bv_abc4!F29</f>
        <v>0.29751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25">
        <f>[47]bv_abc4!F25</f>
        <v>1.2311999999999999</v>
      </c>
    </row>
    <row r="27" spans="1:4">
      <c r="A27" s="82" t="s">
        <v>24</v>
      </c>
      <c r="B27" s="83" t="s">
        <v>117</v>
      </c>
      <c r="C27" s="84" t="s">
        <v>96</v>
      </c>
      <c r="D27" s="125">
        <f>[47]bv_abc4!F30</f>
        <v>72.795000000000002</v>
      </c>
    </row>
    <row r="28" spans="1:4" ht="25.5">
      <c r="A28" s="82" t="s">
        <v>26</v>
      </c>
      <c r="B28" s="83" t="s">
        <v>115</v>
      </c>
      <c r="C28" s="84" t="s">
        <v>23</v>
      </c>
      <c r="D28" s="125">
        <f>[47]bv_abc4!F31</f>
        <v>7.9757999999999999E-3</v>
      </c>
    </row>
    <row r="29" spans="1:4">
      <c r="A29" s="82" t="s">
        <v>27</v>
      </c>
      <c r="B29" s="83" t="s">
        <v>113</v>
      </c>
      <c r="C29" s="84" t="s">
        <v>23</v>
      </c>
      <c r="D29" s="125">
        <f>[47]bv_abc4!F32</f>
        <v>7.9757999999999999E-4</v>
      </c>
    </row>
    <row r="30" spans="1:4" ht="25.5">
      <c r="A30" s="82" t="s">
        <v>28</v>
      </c>
      <c r="B30" s="83" t="s">
        <v>111</v>
      </c>
      <c r="C30" s="84" t="s">
        <v>23</v>
      </c>
      <c r="D30" s="125">
        <f>[47]bv_abc4!F33</f>
        <v>1.899E-2</v>
      </c>
    </row>
    <row r="31" spans="1:4" ht="25.5">
      <c r="A31" s="82" t="s">
        <v>29</v>
      </c>
      <c r="B31" s="83" t="s">
        <v>109</v>
      </c>
      <c r="C31" s="84" t="s">
        <v>23</v>
      </c>
      <c r="D31" s="125">
        <f>[47]bv_abc4!F34</f>
        <v>2.9940900000000003E-2</v>
      </c>
    </row>
    <row r="32" spans="1:4">
      <c r="A32" s="82" t="s">
        <v>30</v>
      </c>
      <c r="B32" s="83" t="s">
        <v>134</v>
      </c>
      <c r="C32" s="84" t="s">
        <v>25</v>
      </c>
      <c r="D32" s="125">
        <f>[47]bv_abc4!F26</f>
        <v>4.992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Roman,обычный"&amp;9Э160130040 </oddHeader>
    <oddFooter>&amp;C&amp;"Times New Roman,обычный"&amp;9&amp;P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276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277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83.524/100</f>
        <v>0.83523999999999998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11.108692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2.61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1.5077969999999998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0.75689999999999991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2.61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0.44265599999999999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f>200/10</f>
        <v>20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27.562000000000001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2.5540000000000003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13.906000000000001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133.764/100</f>
        <v>1.3376400000000002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42.777727200000008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0.62869079999999999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153.82860000000002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1.6854264000000001E-2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1.6854264000000002E-3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4.0129200000000004E-2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6.3270372000000005E-2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82.9562162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2018)&amp;C&amp;P&amp;R160130050</oddHeader>
    <oddFooter>&amp;CСтраниц - &amp;N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56" customWidth="1"/>
    <col min="2" max="2" width="63.1640625" style="56" customWidth="1"/>
    <col min="3" max="3" width="10.6640625" style="56" customWidth="1"/>
    <col min="4" max="4" width="14.5" style="56" customWidth="1"/>
    <col min="5" max="256" width="9.33203125" style="56"/>
    <col min="257" max="257" width="6.33203125" style="56" customWidth="1"/>
    <col min="258" max="258" width="63.1640625" style="56" customWidth="1"/>
    <col min="259" max="259" width="10.6640625" style="56" customWidth="1"/>
    <col min="260" max="260" width="14.5" style="56" customWidth="1"/>
    <col min="261" max="512" width="9.33203125" style="56"/>
    <col min="513" max="513" width="6.33203125" style="56" customWidth="1"/>
    <col min="514" max="514" width="63.1640625" style="56" customWidth="1"/>
    <col min="515" max="515" width="10.6640625" style="56" customWidth="1"/>
    <col min="516" max="516" width="14.5" style="56" customWidth="1"/>
    <col min="517" max="768" width="9.33203125" style="56"/>
    <col min="769" max="769" width="6.33203125" style="56" customWidth="1"/>
    <col min="770" max="770" width="63.1640625" style="56" customWidth="1"/>
    <col min="771" max="771" width="10.6640625" style="56" customWidth="1"/>
    <col min="772" max="772" width="14.5" style="56" customWidth="1"/>
    <col min="773" max="1024" width="9.33203125" style="56"/>
    <col min="1025" max="1025" width="6.33203125" style="56" customWidth="1"/>
    <col min="1026" max="1026" width="63.1640625" style="56" customWidth="1"/>
    <col min="1027" max="1027" width="10.6640625" style="56" customWidth="1"/>
    <col min="1028" max="1028" width="14.5" style="56" customWidth="1"/>
    <col min="1029" max="1280" width="9.33203125" style="56"/>
    <col min="1281" max="1281" width="6.33203125" style="56" customWidth="1"/>
    <col min="1282" max="1282" width="63.1640625" style="56" customWidth="1"/>
    <col min="1283" max="1283" width="10.6640625" style="56" customWidth="1"/>
    <col min="1284" max="1284" width="14.5" style="56" customWidth="1"/>
    <col min="1285" max="1536" width="9.33203125" style="56"/>
    <col min="1537" max="1537" width="6.33203125" style="56" customWidth="1"/>
    <col min="1538" max="1538" width="63.1640625" style="56" customWidth="1"/>
    <col min="1539" max="1539" width="10.6640625" style="56" customWidth="1"/>
    <col min="1540" max="1540" width="14.5" style="56" customWidth="1"/>
    <col min="1541" max="1792" width="9.33203125" style="56"/>
    <col min="1793" max="1793" width="6.33203125" style="56" customWidth="1"/>
    <col min="1794" max="1794" width="63.1640625" style="56" customWidth="1"/>
    <col min="1795" max="1795" width="10.6640625" style="56" customWidth="1"/>
    <col min="1796" max="1796" width="14.5" style="56" customWidth="1"/>
    <col min="1797" max="2048" width="9.33203125" style="56"/>
    <col min="2049" max="2049" width="6.33203125" style="56" customWidth="1"/>
    <col min="2050" max="2050" width="63.1640625" style="56" customWidth="1"/>
    <col min="2051" max="2051" width="10.6640625" style="56" customWidth="1"/>
    <col min="2052" max="2052" width="14.5" style="56" customWidth="1"/>
    <col min="2053" max="2304" width="9.33203125" style="56"/>
    <col min="2305" max="2305" width="6.33203125" style="56" customWidth="1"/>
    <col min="2306" max="2306" width="63.1640625" style="56" customWidth="1"/>
    <col min="2307" max="2307" width="10.6640625" style="56" customWidth="1"/>
    <col min="2308" max="2308" width="14.5" style="56" customWidth="1"/>
    <col min="2309" max="2560" width="9.33203125" style="56"/>
    <col min="2561" max="2561" width="6.33203125" style="56" customWidth="1"/>
    <col min="2562" max="2562" width="63.1640625" style="56" customWidth="1"/>
    <col min="2563" max="2563" width="10.6640625" style="56" customWidth="1"/>
    <col min="2564" max="2564" width="14.5" style="56" customWidth="1"/>
    <col min="2565" max="2816" width="9.33203125" style="56"/>
    <col min="2817" max="2817" width="6.33203125" style="56" customWidth="1"/>
    <col min="2818" max="2818" width="63.1640625" style="56" customWidth="1"/>
    <col min="2819" max="2819" width="10.6640625" style="56" customWidth="1"/>
    <col min="2820" max="2820" width="14.5" style="56" customWidth="1"/>
    <col min="2821" max="3072" width="9.33203125" style="56"/>
    <col min="3073" max="3073" width="6.33203125" style="56" customWidth="1"/>
    <col min="3074" max="3074" width="63.1640625" style="56" customWidth="1"/>
    <col min="3075" max="3075" width="10.6640625" style="56" customWidth="1"/>
    <col min="3076" max="3076" width="14.5" style="56" customWidth="1"/>
    <col min="3077" max="3328" width="9.33203125" style="56"/>
    <col min="3329" max="3329" width="6.33203125" style="56" customWidth="1"/>
    <col min="3330" max="3330" width="63.1640625" style="56" customWidth="1"/>
    <col min="3331" max="3331" width="10.6640625" style="56" customWidth="1"/>
    <col min="3332" max="3332" width="14.5" style="56" customWidth="1"/>
    <col min="3333" max="3584" width="9.33203125" style="56"/>
    <col min="3585" max="3585" width="6.33203125" style="56" customWidth="1"/>
    <col min="3586" max="3586" width="63.1640625" style="56" customWidth="1"/>
    <col min="3587" max="3587" width="10.6640625" style="56" customWidth="1"/>
    <col min="3588" max="3588" width="14.5" style="56" customWidth="1"/>
    <col min="3589" max="3840" width="9.33203125" style="56"/>
    <col min="3841" max="3841" width="6.33203125" style="56" customWidth="1"/>
    <col min="3842" max="3842" width="63.1640625" style="56" customWidth="1"/>
    <col min="3843" max="3843" width="10.6640625" style="56" customWidth="1"/>
    <col min="3844" max="3844" width="14.5" style="56" customWidth="1"/>
    <col min="3845" max="4096" width="9.33203125" style="56"/>
    <col min="4097" max="4097" width="6.33203125" style="56" customWidth="1"/>
    <col min="4098" max="4098" width="63.1640625" style="56" customWidth="1"/>
    <col min="4099" max="4099" width="10.6640625" style="56" customWidth="1"/>
    <col min="4100" max="4100" width="14.5" style="56" customWidth="1"/>
    <col min="4101" max="4352" width="9.33203125" style="56"/>
    <col min="4353" max="4353" width="6.33203125" style="56" customWidth="1"/>
    <col min="4354" max="4354" width="63.1640625" style="56" customWidth="1"/>
    <col min="4355" max="4355" width="10.6640625" style="56" customWidth="1"/>
    <col min="4356" max="4356" width="14.5" style="56" customWidth="1"/>
    <col min="4357" max="4608" width="9.33203125" style="56"/>
    <col min="4609" max="4609" width="6.33203125" style="56" customWidth="1"/>
    <col min="4610" max="4610" width="63.1640625" style="56" customWidth="1"/>
    <col min="4611" max="4611" width="10.6640625" style="56" customWidth="1"/>
    <col min="4612" max="4612" width="14.5" style="56" customWidth="1"/>
    <col min="4613" max="4864" width="9.33203125" style="56"/>
    <col min="4865" max="4865" width="6.33203125" style="56" customWidth="1"/>
    <col min="4866" max="4866" width="63.1640625" style="56" customWidth="1"/>
    <col min="4867" max="4867" width="10.6640625" style="56" customWidth="1"/>
    <col min="4868" max="4868" width="14.5" style="56" customWidth="1"/>
    <col min="4869" max="5120" width="9.33203125" style="56"/>
    <col min="5121" max="5121" width="6.33203125" style="56" customWidth="1"/>
    <col min="5122" max="5122" width="63.1640625" style="56" customWidth="1"/>
    <col min="5123" max="5123" width="10.6640625" style="56" customWidth="1"/>
    <col min="5124" max="5124" width="14.5" style="56" customWidth="1"/>
    <col min="5125" max="5376" width="9.33203125" style="56"/>
    <col min="5377" max="5377" width="6.33203125" style="56" customWidth="1"/>
    <col min="5378" max="5378" width="63.1640625" style="56" customWidth="1"/>
    <col min="5379" max="5379" width="10.6640625" style="56" customWidth="1"/>
    <col min="5380" max="5380" width="14.5" style="56" customWidth="1"/>
    <col min="5381" max="5632" width="9.33203125" style="56"/>
    <col min="5633" max="5633" width="6.33203125" style="56" customWidth="1"/>
    <col min="5634" max="5634" width="63.1640625" style="56" customWidth="1"/>
    <col min="5635" max="5635" width="10.6640625" style="56" customWidth="1"/>
    <col min="5636" max="5636" width="14.5" style="56" customWidth="1"/>
    <col min="5637" max="5888" width="9.33203125" style="56"/>
    <col min="5889" max="5889" width="6.33203125" style="56" customWidth="1"/>
    <col min="5890" max="5890" width="63.1640625" style="56" customWidth="1"/>
    <col min="5891" max="5891" width="10.6640625" style="56" customWidth="1"/>
    <col min="5892" max="5892" width="14.5" style="56" customWidth="1"/>
    <col min="5893" max="6144" width="9.33203125" style="56"/>
    <col min="6145" max="6145" width="6.33203125" style="56" customWidth="1"/>
    <col min="6146" max="6146" width="63.1640625" style="56" customWidth="1"/>
    <col min="6147" max="6147" width="10.6640625" style="56" customWidth="1"/>
    <col min="6148" max="6148" width="14.5" style="56" customWidth="1"/>
    <col min="6149" max="6400" width="9.33203125" style="56"/>
    <col min="6401" max="6401" width="6.33203125" style="56" customWidth="1"/>
    <col min="6402" max="6402" width="63.1640625" style="56" customWidth="1"/>
    <col min="6403" max="6403" width="10.6640625" style="56" customWidth="1"/>
    <col min="6404" max="6404" width="14.5" style="56" customWidth="1"/>
    <col min="6405" max="6656" width="9.33203125" style="56"/>
    <col min="6657" max="6657" width="6.33203125" style="56" customWidth="1"/>
    <col min="6658" max="6658" width="63.1640625" style="56" customWidth="1"/>
    <col min="6659" max="6659" width="10.6640625" style="56" customWidth="1"/>
    <col min="6660" max="6660" width="14.5" style="56" customWidth="1"/>
    <col min="6661" max="6912" width="9.33203125" style="56"/>
    <col min="6913" max="6913" width="6.33203125" style="56" customWidth="1"/>
    <col min="6914" max="6914" width="63.1640625" style="56" customWidth="1"/>
    <col min="6915" max="6915" width="10.6640625" style="56" customWidth="1"/>
    <col min="6916" max="6916" width="14.5" style="56" customWidth="1"/>
    <col min="6917" max="7168" width="9.33203125" style="56"/>
    <col min="7169" max="7169" width="6.33203125" style="56" customWidth="1"/>
    <col min="7170" max="7170" width="63.1640625" style="56" customWidth="1"/>
    <col min="7171" max="7171" width="10.6640625" style="56" customWidth="1"/>
    <col min="7172" max="7172" width="14.5" style="56" customWidth="1"/>
    <col min="7173" max="7424" width="9.33203125" style="56"/>
    <col min="7425" max="7425" width="6.33203125" style="56" customWidth="1"/>
    <col min="7426" max="7426" width="63.1640625" style="56" customWidth="1"/>
    <col min="7427" max="7427" width="10.6640625" style="56" customWidth="1"/>
    <col min="7428" max="7428" width="14.5" style="56" customWidth="1"/>
    <col min="7429" max="7680" width="9.33203125" style="56"/>
    <col min="7681" max="7681" width="6.33203125" style="56" customWidth="1"/>
    <col min="7682" max="7682" width="63.1640625" style="56" customWidth="1"/>
    <col min="7683" max="7683" width="10.6640625" style="56" customWidth="1"/>
    <col min="7684" max="7684" width="14.5" style="56" customWidth="1"/>
    <col min="7685" max="7936" width="9.33203125" style="56"/>
    <col min="7937" max="7937" width="6.33203125" style="56" customWidth="1"/>
    <col min="7938" max="7938" width="63.1640625" style="56" customWidth="1"/>
    <col min="7939" max="7939" width="10.6640625" style="56" customWidth="1"/>
    <col min="7940" max="7940" width="14.5" style="56" customWidth="1"/>
    <col min="7941" max="8192" width="9.33203125" style="56"/>
    <col min="8193" max="8193" width="6.33203125" style="56" customWidth="1"/>
    <col min="8194" max="8194" width="63.1640625" style="56" customWidth="1"/>
    <col min="8195" max="8195" width="10.6640625" style="56" customWidth="1"/>
    <col min="8196" max="8196" width="14.5" style="56" customWidth="1"/>
    <col min="8197" max="8448" width="9.33203125" style="56"/>
    <col min="8449" max="8449" width="6.33203125" style="56" customWidth="1"/>
    <col min="8450" max="8450" width="63.1640625" style="56" customWidth="1"/>
    <col min="8451" max="8451" width="10.6640625" style="56" customWidth="1"/>
    <col min="8452" max="8452" width="14.5" style="56" customWidth="1"/>
    <col min="8453" max="8704" width="9.33203125" style="56"/>
    <col min="8705" max="8705" width="6.33203125" style="56" customWidth="1"/>
    <col min="8706" max="8706" width="63.1640625" style="56" customWidth="1"/>
    <col min="8707" max="8707" width="10.6640625" style="56" customWidth="1"/>
    <col min="8708" max="8708" width="14.5" style="56" customWidth="1"/>
    <col min="8709" max="8960" width="9.33203125" style="56"/>
    <col min="8961" max="8961" width="6.33203125" style="56" customWidth="1"/>
    <col min="8962" max="8962" width="63.1640625" style="56" customWidth="1"/>
    <col min="8963" max="8963" width="10.6640625" style="56" customWidth="1"/>
    <col min="8964" max="8964" width="14.5" style="56" customWidth="1"/>
    <col min="8965" max="9216" width="9.33203125" style="56"/>
    <col min="9217" max="9217" width="6.33203125" style="56" customWidth="1"/>
    <col min="9218" max="9218" width="63.1640625" style="56" customWidth="1"/>
    <col min="9219" max="9219" width="10.6640625" style="56" customWidth="1"/>
    <col min="9220" max="9220" width="14.5" style="56" customWidth="1"/>
    <col min="9221" max="9472" width="9.33203125" style="56"/>
    <col min="9473" max="9473" width="6.33203125" style="56" customWidth="1"/>
    <col min="9474" max="9474" width="63.1640625" style="56" customWidth="1"/>
    <col min="9475" max="9475" width="10.6640625" style="56" customWidth="1"/>
    <col min="9476" max="9476" width="14.5" style="56" customWidth="1"/>
    <col min="9477" max="9728" width="9.33203125" style="56"/>
    <col min="9729" max="9729" width="6.33203125" style="56" customWidth="1"/>
    <col min="9730" max="9730" width="63.1640625" style="56" customWidth="1"/>
    <col min="9731" max="9731" width="10.6640625" style="56" customWidth="1"/>
    <col min="9732" max="9732" width="14.5" style="56" customWidth="1"/>
    <col min="9733" max="9984" width="9.33203125" style="56"/>
    <col min="9985" max="9985" width="6.33203125" style="56" customWidth="1"/>
    <col min="9986" max="9986" width="63.1640625" style="56" customWidth="1"/>
    <col min="9987" max="9987" width="10.6640625" style="56" customWidth="1"/>
    <col min="9988" max="9988" width="14.5" style="56" customWidth="1"/>
    <col min="9989" max="10240" width="9.33203125" style="56"/>
    <col min="10241" max="10241" width="6.33203125" style="56" customWidth="1"/>
    <col min="10242" max="10242" width="63.1640625" style="56" customWidth="1"/>
    <col min="10243" max="10243" width="10.6640625" style="56" customWidth="1"/>
    <col min="10244" max="10244" width="14.5" style="56" customWidth="1"/>
    <col min="10245" max="10496" width="9.33203125" style="56"/>
    <col min="10497" max="10497" width="6.33203125" style="56" customWidth="1"/>
    <col min="10498" max="10498" width="63.1640625" style="56" customWidth="1"/>
    <col min="10499" max="10499" width="10.6640625" style="56" customWidth="1"/>
    <col min="10500" max="10500" width="14.5" style="56" customWidth="1"/>
    <col min="10501" max="10752" width="9.33203125" style="56"/>
    <col min="10753" max="10753" width="6.33203125" style="56" customWidth="1"/>
    <col min="10754" max="10754" width="63.1640625" style="56" customWidth="1"/>
    <col min="10755" max="10755" width="10.6640625" style="56" customWidth="1"/>
    <col min="10756" max="10756" width="14.5" style="56" customWidth="1"/>
    <col min="10757" max="11008" width="9.33203125" style="56"/>
    <col min="11009" max="11009" width="6.33203125" style="56" customWidth="1"/>
    <col min="11010" max="11010" width="63.1640625" style="56" customWidth="1"/>
    <col min="11011" max="11011" width="10.6640625" style="56" customWidth="1"/>
    <col min="11012" max="11012" width="14.5" style="56" customWidth="1"/>
    <col min="11013" max="11264" width="9.33203125" style="56"/>
    <col min="11265" max="11265" width="6.33203125" style="56" customWidth="1"/>
    <col min="11266" max="11266" width="63.1640625" style="56" customWidth="1"/>
    <col min="11267" max="11267" width="10.6640625" style="56" customWidth="1"/>
    <col min="11268" max="11268" width="14.5" style="56" customWidth="1"/>
    <col min="11269" max="11520" width="9.33203125" style="56"/>
    <col min="11521" max="11521" width="6.33203125" style="56" customWidth="1"/>
    <col min="11522" max="11522" width="63.1640625" style="56" customWidth="1"/>
    <col min="11523" max="11523" width="10.6640625" style="56" customWidth="1"/>
    <col min="11524" max="11524" width="14.5" style="56" customWidth="1"/>
    <col min="11525" max="11776" width="9.33203125" style="56"/>
    <col min="11777" max="11777" width="6.33203125" style="56" customWidth="1"/>
    <col min="11778" max="11778" width="63.1640625" style="56" customWidth="1"/>
    <col min="11779" max="11779" width="10.6640625" style="56" customWidth="1"/>
    <col min="11780" max="11780" width="14.5" style="56" customWidth="1"/>
    <col min="11781" max="12032" width="9.33203125" style="56"/>
    <col min="12033" max="12033" width="6.33203125" style="56" customWidth="1"/>
    <col min="12034" max="12034" width="63.1640625" style="56" customWidth="1"/>
    <col min="12035" max="12035" width="10.6640625" style="56" customWidth="1"/>
    <col min="12036" max="12036" width="14.5" style="56" customWidth="1"/>
    <col min="12037" max="12288" width="9.33203125" style="56"/>
    <col min="12289" max="12289" width="6.33203125" style="56" customWidth="1"/>
    <col min="12290" max="12290" width="63.1640625" style="56" customWidth="1"/>
    <col min="12291" max="12291" width="10.6640625" style="56" customWidth="1"/>
    <col min="12292" max="12292" width="14.5" style="56" customWidth="1"/>
    <col min="12293" max="12544" width="9.33203125" style="56"/>
    <col min="12545" max="12545" width="6.33203125" style="56" customWidth="1"/>
    <col min="12546" max="12546" width="63.1640625" style="56" customWidth="1"/>
    <col min="12547" max="12547" width="10.6640625" style="56" customWidth="1"/>
    <col min="12548" max="12548" width="14.5" style="56" customWidth="1"/>
    <col min="12549" max="12800" width="9.33203125" style="56"/>
    <col min="12801" max="12801" width="6.33203125" style="56" customWidth="1"/>
    <col min="12802" max="12802" width="63.1640625" style="56" customWidth="1"/>
    <col min="12803" max="12803" width="10.6640625" style="56" customWidth="1"/>
    <col min="12804" max="12804" width="14.5" style="56" customWidth="1"/>
    <col min="12805" max="13056" width="9.33203125" style="56"/>
    <col min="13057" max="13057" width="6.33203125" style="56" customWidth="1"/>
    <col min="13058" max="13058" width="63.1640625" style="56" customWidth="1"/>
    <col min="13059" max="13059" width="10.6640625" style="56" customWidth="1"/>
    <col min="13060" max="13060" width="14.5" style="56" customWidth="1"/>
    <col min="13061" max="13312" width="9.33203125" style="56"/>
    <col min="13313" max="13313" width="6.33203125" style="56" customWidth="1"/>
    <col min="13314" max="13314" width="63.1640625" style="56" customWidth="1"/>
    <col min="13315" max="13315" width="10.6640625" style="56" customWidth="1"/>
    <col min="13316" max="13316" width="14.5" style="56" customWidth="1"/>
    <col min="13317" max="13568" width="9.33203125" style="56"/>
    <col min="13569" max="13569" width="6.33203125" style="56" customWidth="1"/>
    <col min="13570" max="13570" width="63.1640625" style="56" customWidth="1"/>
    <col min="13571" max="13571" width="10.6640625" style="56" customWidth="1"/>
    <col min="13572" max="13572" width="14.5" style="56" customWidth="1"/>
    <col min="13573" max="13824" width="9.33203125" style="56"/>
    <col min="13825" max="13825" width="6.33203125" style="56" customWidth="1"/>
    <col min="13826" max="13826" width="63.1640625" style="56" customWidth="1"/>
    <col min="13827" max="13827" width="10.6640625" style="56" customWidth="1"/>
    <col min="13828" max="13828" width="14.5" style="56" customWidth="1"/>
    <col min="13829" max="14080" width="9.33203125" style="56"/>
    <col min="14081" max="14081" width="6.33203125" style="56" customWidth="1"/>
    <col min="14082" max="14082" width="63.1640625" style="56" customWidth="1"/>
    <col min="14083" max="14083" width="10.6640625" style="56" customWidth="1"/>
    <col min="14084" max="14084" width="14.5" style="56" customWidth="1"/>
    <col min="14085" max="14336" width="9.33203125" style="56"/>
    <col min="14337" max="14337" width="6.33203125" style="56" customWidth="1"/>
    <col min="14338" max="14338" width="63.1640625" style="56" customWidth="1"/>
    <col min="14339" max="14339" width="10.6640625" style="56" customWidth="1"/>
    <col min="14340" max="14340" width="14.5" style="56" customWidth="1"/>
    <col min="14341" max="14592" width="9.33203125" style="56"/>
    <col min="14593" max="14593" width="6.33203125" style="56" customWidth="1"/>
    <col min="14594" max="14594" width="63.1640625" style="56" customWidth="1"/>
    <col min="14595" max="14595" width="10.6640625" style="56" customWidth="1"/>
    <col min="14596" max="14596" width="14.5" style="56" customWidth="1"/>
    <col min="14597" max="14848" width="9.33203125" style="56"/>
    <col min="14849" max="14849" width="6.33203125" style="56" customWidth="1"/>
    <col min="14850" max="14850" width="63.1640625" style="56" customWidth="1"/>
    <col min="14851" max="14851" width="10.6640625" style="56" customWidth="1"/>
    <col min="14852" max="14852" width="14.5" style="56" customWidth="1"/>
    <col min="14853" max="15104" width="9.33203125" style="56"/>
    <col min="15105" max="15105" width="6.33203125" style="56" customWidth="1"/>
    <col min="15106" max="15106" width="63.1640625" style="56" customWidth="1"/>
    <col min="15107" max="15107" width="10.6640625" style="56" customWidth="1"/>
    <col min="15108" max="15108" width="14.5" style="56" customWidth="1"/>
    <col min="15109" max="15360" width="9.33203125" style="56"/>
    <col min="15361" max="15361" width="6.33203125" style="56" customWidth="1"/>
    <col min="15362" max="15362" width="63.1640625" style="56" customWidth="1"/>
    <col min="15363" max="15363" width="10.6640625" style="56" customWidth="1"/>
    <col min="15364" max="15364" width="14.5" style="56" customWidth="1"/>
    <col min="15365" max="15616" width="9.33203125" style="56"/>
    <col min="15617" max="15617" width="6.33203125" style="56" customWidth="1"/>
    <col min="15618" max="15618" width="63.1640625" style="56" customWidth="1"/>
    <col min="15619" max="15619" width="10.6640625" style="56" customWidth="1"/>
    <col min="15620" max="15620" width="14.5" style="56" customWidth="1"/>
    <col min="15621" max="15872" width="9.33203125" style="56"/>
    <col min="15873" max="15873" width="6.33203125" style="56" customWidth="1"/>
    <col min="15874" max="15874" width="63.1640625" style="56" customWidth="1"/>
    <col min="15875" max="15875" width="10.6640625" style="56" customWidth="1"/>
    <col min="15876" max="15876" width="14.5" style="56" customWidth="1"/>
    <col min="15877" max="16128" width="9.33203125" style="56"/>
    <col min="16129" max="16129" width="6.33203125" style="56" customWidth="1"/>
    <col min="16130" max="16130" width="63.1640625" style="56" customWidth="1"/>
    <col min="16131" max="16131" width="10.6640625" style="56" customWidth="1"/>
    <col min="16132" max="16132" width="14.5" style="56" customWidth="1"/>
    <col min="16133" max="16384" width="9.33203125" style="56"/>
  </cols>
  <sheetData>
    <row r="1" spans="1:4" ht="6.75" customHeight="1"/>
    <row r="2" spans="1:4" ht="75.75" customHeight="1">
      <c r="A2" s="330" t="str">
        <f>[48]bv_abc4!B2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0"/>
      <c r="C2" s="330"/>
      <c r="D2" s="330"/>
    </row>
    <row r="3" spans="1:4">
      <c r="B3" s="77"/>
    </row>
    <row r="4" spans="1:4" ht="18" customHeight="1">
      <c r="A4" s="336" t="str">
        <f>[48]bv_abc4!B8</f>
        <v>ВОССТАНОВЛЕНИЕ ТЕПЛОИЗОЛЯЦИИ ТЕПЛОВЫХ СЕТЕЙ ПО АДРЕСУ: КВАРТАЛ 15 ВВ 8-30 ТКВ-19-35 (Д-133 ММ L-200 П.М.)</v>
      </c>
      <c r="B4" s="336"/>
      <c r="C4" s="336"/>
      <c r="D4" s="336"/>
    </row>
    <row r="5" spans="1:4">
      <c r="B5" s="57"/>
    </row>
    <row r="6" spans="1:4" ht="15.75" customHeight="1">
      <c r="A6" s="331" t="s">
        <v>110</v>
      </c>
      <c r="B6" s="331"/>
      <c r="C6" s="331"/>
      <c r="D6" s="331"/>
    </row>
    <row r="7" spans="1:4">
      <c r="A7" s="78"/>
      <c r="B7" s="78"/>
      <c r="C7" s="78"/>
      <c r="D7" s="78"/>
    </row>
    <row r="8" spans="1:4" ht="12.75" customHeight="1">
      <c r="A8" s="332" t="s">
        <v>37</v>
      </c>
      <c r="B8" s="332" t="s">
        <v>38</v>
      </c>
      <c r="C8" s="332" t="s">
        <v>14</v>
      </c>
      <c r="D8" s="332" t="s">
        <v>39</v>
      </c>
    </row>
    <row r="9" spans="1:4">
      <c r="A9" s="333"/>
      <c r="B9" s="333"/>
      <c r="C9" s="333"/>
      <c r="D9" s="333"/>
    </row>
    <row r="10" spans="1:4">
      <c r="A10" s="334"/>
      <c r="B10" s="334"/>
      <c r="C10" s="334"/>
      <c r="D10" s="334"/>
    </row>
    <row r="11" spans="1:4">
      <c r="A11" s="58">
        <v>1</v>
      </c>
      <c r="B11" s="59">
        <v>2</v>
      </c>
      <c r="C11" s="59">
        <v>3</v>
      </c>
      <c r="D11" s="59">
        <v>4</v>
      </c>
    </row>
    <row r="12" spans="1:4">
      <c r="A12" s="325"/>
      <c r="B12" s="325"/>
      <c r="C12" s="325"/>
      <c r="D12" s="325"/>
    </row>
    <row r="13" spans="1:4" ht="15.75">
      <c r="A13" s="326" t="s">
        <v>40</v>
      </c>
      <c r="B13" s="327"/>
      <c r="C13" s="327"/>
      <c r="D13" s="327"/>
    </row>
    <row r="14" spans="1:4">
      <c r="A14" s="328"/>
      <c r="B14" s="329"/>
      <c r="C14" s="329"/>
      <c r="D14" s="329"/>
    </row>
    <row r="15" spans="1:4">
      <c r="A15" s="321"/>
      <c r="B15" s="322"/>
      <c r="C15" s="322"/>
      <c r="D15" s="322"/>
    </row>
    <row r="16" spans="1:4" ht="15.75">
      <c r="A16" s="323" t="s">
        <v>41</v>
      </c>
      <c r="B16" s="324"/>
      <c r="C16" s="324"/>
      <c r="D16" s="324"/>
    </row>
    <row r="17" spans="1:4">
      <c r="A17" s="79" t="s">
        <v>18</v>
      </c>
      <c r="B17" s="80" t="s">
        <v>20</v>
      </c>
      <c r="C17" s="81" t="s">
        <v>21</v>
      </c>
      <c r="D17" s="146">
        <f>[48]bv_abc4!F39</f>
        <v>82.9562162</v>
      </c>
    </row>
    <row r="18" spans="1:4">
      <c r="A18" s="60"/>
      <c r="B18" s="61" t="s">
        <v>42</v>
      </c>
      <c r="C18" s="61" t="s">
        <v>21</v>
      </c>
      <c r="D18" s="147">
        <f>D17</f>
        <v>82.9562162</v>
      </c>
    </row>
    <row r="19" spans="1:4">
      <c r="A19" s="321"/>
      <c r="B19" s="322"/>
      <c r="C19" s="322"/>
      <c r="D19" s="322"/>
    </row>
    <row r="20" spans="1:4" ht="15.75">
      <c r="A20" s="323" t="s">
        <v>36</v>
      </c>
      <c r="B20" s="324"/>
      <c r="C20" s="324"/>
      <c r="D20" s="324"/>
    </row>
    <row r="21" spans="1:4" ht="25.5">
      <c r="A21" s="82" t="s">
        <v>18</v>
      </c>
      <c r="B21" s="83" t="s">
        <v>121</v>
      </c>
      <c r="C21" s="84" t="s">
        <v>22</v>
      </c>
      <c r="D21" s="148">
        <f>[48]bv_abc4!F20+[48]bv_abc4!F22</f>
        <v>1.1995559999999998</v>
      </c>
    </row>
    <row r="22" spans="1:4" ht="25.5">
      <c r="A22" s="82" t="s">
        <v>24</v>
      </c>
      <c r="B22" s="83" t="s">
        <v>132</v>
      </c>
      <c r="C22" s="84" t="s">
        <v>22</v>
      </c>
      <c r="D22" s="148">
        <f>[48]bv_abc4!F29</f>
        <v>0.62869079999999999</v>
      </c>
    </row>
    <row r="23" spans="1:4">
      <c r="A23" s="60"/>
      <c r="B23" s="61" t="s">
        <v>43</v>
      </c>
      <c r="C23" s="61" t="s">
        <v>0</v>
      </c>
      <c r="D23" s="62"/>
    </row>
    <row r="24" spans="1:4" ht="13.5" customHeight="1">
      <c r="A24" s="321"/>
      <c r="B24" s="322"/>
      <c r="C24" s="322"/>
      <c r="D24" s="322"/>
    </row>
    <row r="25" spans="1:4" ht="14.25" customHeight="1">
      <c r="A25" s="323" t="s">
        <v>44</v>
      </c>
      <c r="B25" s="324"/>
      <c r="C25" s="324"/>
      <c r="D25" s="324"/>
    </row>
    <row r="26" spans="1:4">
      <c r="A26" s="82" t="s">
        <v>18</v>
      </c>
      <c r="B26" s="83" t="s">
        <v>130</v>
      </c>
      <c r="C26" s="84" t="s">
        <v>131</v>
      </c>
      <c r="D26" s="149">
        <f>[48]bv_abc4!F25</f>
        <v>2.5540000000000003</v>
      </c>
    </row>
    <row r="27" spans="1:4">
      <c r="A27" s="82" t="s">
        <v>24</v>
      </c>
      <c r="B27" s="83" t="s">
        <v>117</v>
      </c>
      <c r="C27" s="84" t="s">
        <v>96</v>
      </c>
      <c r="D27" s="149">
        <f>[48]bv_abc4!F30</f>
        <v>153.82860000000002</v>
      </c>
    </row>
    <row r="28" spans="1:4" ht="25.5">
      <c r="A28" s="82" t="s">
        <v>26</v>
      </c>
      <c r="B28" s="83" t="s">
        <v>115</v>
      </c>
      <c r="C28" s="84" t="s">
        <v>23</v>
      </c>
      <c r="D28" s="149">
        <f>[48]bv_abc4!F31</f>
        <v>1.6854264000000001E-2</v>
      </c>
    </row>
    <row r="29" spans="1:4">
      <c r="A29" s="82" t="s">
        <v>27</v>
      </c>
      <c r="B29" s="83" t="s">
        <v>113</v>
      </c>
      <c r="C29" s="84" t="s">
        <v>23</v>
      </c>
      <c r="D29" s="149">
        <f>[48]bv_abc4!F32</f>
        <v>1.6854264000000002E-3</v>
      </c>
    </row>
    <row r="30" spans="1:4" ht="25.5">
      <c r="A30" s="82" t="s">
        <v>28</v>
      </c>
      <c r="B30" s="83" t="s">
        <v>111</v>
      </c>
      <c r="C30" s="84" t="s">
        <v>23</v>
      </c>
      <c r="D30" s="149">
        <f>[48]bv_abc4!F33</f>
        <v>4.0129200000000004E-2</v>
      </c>
    </row>
    <row r="31" spans="1:4" ht="25.5">
      <c r="A31" s="82" t="s">
        <v>29</v>
      </c>
      <c r="B31" s="83" t="s">
        <v>109</v>
      </c>
      <c r="C31" s="84" t="s">
        <v>23</v>
      </c>
      <c r="D31" s="149">
        <f>[48]bv_abc4!F34</f>
        <v>6.3270372000000005E-2</v>
      </c>
    </row>
    <row r="32" spans="1:4">
      <c r="A32" s="82" t="s">
        <v>30</v>
      </c>
      <c r="B32" s="83" t="s">
        <v>153</v>
      </c>
      <c r="C32" s="84" t="s">
        <v>25</v>
      </c>
      <c r="D32" s="149">
        <f>[48]bv_abc4!F26</f>
        <v>13.906000000000001</v>
      </c>
    </row>
    <row r="33" spans="1:4">
      <c r="A33" s="60"/>
      <c r="B33" s="61" t="s">
        <v>45</v>
      </c>
      <c r="C33" s="61" t="s">
        <v>0</v>
      </c>
      <c r="D33" s="62"/>
    </row>
    <row r="34" spans="1:4">
      <c r="A34" s="321"/>
      <c r="B34" s="322"/>
      <c r="C34" s="322"/>
      <c r="D34" s="322"/>
    </row>
    <row r="48" spans="1:4" ht="12.75" customHeight="1"/>
    <row r="49" ht="12.75" customHeight="1"/>
    <row r="56" ht="12.75" customHeight="1"/>
    <row r="87" ht="27.75" customHeight="1"/>
    <row r="181" spans="1:4">
      <c r="A181" s="78"/>
      <c r="B181" s="78"/>
      <c r="C181" s="78"/>
      <c r="D181" s="78"/>
    </row>
    <row r="182" spans="1:4">
      <c r="A182" s="78"/>
      <c r="B182" s="78"/>
      <c r="C182" s="78"/>
      <c r="D182" s="78"/>
    </row>
    <row r="183" spans="1:4">
      <c r="A183" s="78"/>
      <c r="B183" s="78"/>
      <c r="C183" s="78"/>
      <c r="D183" s="78"/>
    </row>
    <row r="184" spans="1:4">
      <c r="A184" s="78"/>
      <c r="B184" s="78"/>
      <c r="C184" s="78"/>
      <c r="D184" s="78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Roman,обычный"&amp;9Э160130050</oddHeader>
    <oddFooter>&amp;C&amp;"Times New Roman,обычный"&amp;9&amp;P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B8" sqref="B8:F8"/>
    </sheetView>
  </sheetViews>
  <sheetFormatPr defaultRowHeight="12.75" outlineLevelRow="1"/>
  <cols>
    <col min="1" max="1" width="6.33203125" style="74" customWidth="1"/>
    <col min="2" max="2" width="15.83203125" style="74" customWidth="1"/>
    <col min="3" max="3" width="96.6640625" style="74" customWidth="1"/>
    <col min="4" max="6" width="11.83203125" style="74" customWidth="1"/>
    <col min="7" max="256" width="9.33203125" style="74"/>
    <col min="257" max="257" width="6.33203125" style="74" customWidth="1"/>
    <col min="258" max="258" width="15.83203125" style="74" customWidth="1"/>
    <col min="259" max="259" width="96.6640625" style="74" customWidth="1"/>
    <col min="260" max="262" width="11.83203125" style="74" customWidth="1"/>
    <col min="263" max="512" width="9.33203125" style="74"/>
    <col min="513" max="513" width="6.33203125" style="74" customWidth="1"/>
    <col min="514" max="514" width="15.83203125" style="74" customWidth="1"/>
    <col min="515" max="515" width="96.6640625" style="74" customWidth="1"/>
    <col min="516" max="518" width="11.83203125" style="74" customWidth="1"/>
    <col min="519" max="768" width="9.33203125" style="74"/>
    <col min="769" max="769" width="6.33203125" style="74" customWidth="1"/>
    <col min="770" max="770" width="15.83203125" style="74" customWidth="1"/>
    <col min="771" max="771" width="96.6640625" style="74" customWidth="1"/>
    <col min="772" max="774" width="11.83203125" style="74" customWidth="1"/>
    <col min="775" max="1024" width="9.33203125" style="74"/>
    <col min="1025" max="1025" width="6.33203125" style="74" customWidth="1"/>
    <col min="1026" max="1026" width="15.83203125" style="74" customWidth="1"/>
    <col min="1027" max="1027" width="96.6640625" style="74" customWidth="1"/>
    <col min="1028" max="1030" width="11.83203125" style="74" customWidth="1"/>
    <col min="1031" max="1280" width="9.33203125" style="74"/>
    <col min="1281" max="1281" width="6.33203125" style="74" customWidth="1"/>
    <col min="1282" max="1282" width="15.83203125" style="74" customWidth="1"/>
    <col min="1283" max="1283" width="96.6640625" style="74" customWidth="1"/>
    <col min="1284" max="1286" width="11.83203125" style="74" customWidth="1"/>
    <col min="1287" max="1536" width="9.33203125" style="74"/>
    <col min="1537" max="1537" width="6.33203125" style="74" customWidth="1"/>
    <col min="1538" max="1538" width="15.83203125" style="74" customWidth="1"/>
    <col min="1539" max="1539" width="96.6640625" style="74" customWidth="1"/>
    <col min="1540" max="1542" width="11.83203125" style="74" customWidth="1"/>
    <col min="1543" max="1792" width="9.33203125" style="74"/>
    <col min="1793" max="1793" width="6.33203125" style="74" customWidth="1"/>
    <col min="1794" max="1794" width="15.83203125" style="74" customWidth="1"/>
    <col min="1795" max="1795" width="96.6640625" style="74" customWidth="1"/>
    <col min="1796" max="1798" width="11.83203125" style="74" customWidth="1"/>
    <col min="1799" max="2048" width="9.33203125" style="74"/>
    <col min="2049" max="2049" width="6.33203125" style="74" customWidth="1"/>
    <col min="2050" max="2050" width="15.83203125" style="74" customWidth="1"/>
    <col min="2051" max="2051" width="96.6640625" style="74" customWidth="1"/>
    <col min="2052" max="2054" width="11.83203125" style="74" customWidth="1"/>
    <col min="2055" max="2304" width="9.33203125" style="74"/>
    <col min="2305" max="2305" width="6.33203125" style="74" customWidth="1"/>
    <col min="2306" max="2306" width="15.83203125" style="74" customWidth="1"/>
    <col min="2307" max="2307" width="96.6640625" style="74" customWidth="1"/>
    <col min="2308" max="2310" width="11.83203125" style="74" customWidth="1"/>
    <col min="2311" max="2560" width="9.33203125" style="74"/>
    <col min="2561" max="2561" width="6.33203125" style="74" customWidth="1"/>
    <col min="2562" max="2562" width="15.83203125" style="74" customWidth="1"/>
    <col min="2563" max="2563" width="96.6640625" style="74" customWidth="1"/>
    <col min="2564" max="2566" width="11.83203125" style="74" customWidth="1"/>
    <col min="2567" max="2816" width="9.33203125" style="74"/>
    <col min="2817" max="2817" width="6.33203125" style="74" customWidth="1"/>
    <col min="2818" max="2818" width="15.83203125" style="74" customWidth="1"/>
    <col min="2819" max="2819" width="96.6640625" style="74" customWidth="1"/>
    <col min="2820" max="2822" width="11.83203125" style="74" customWidth="1"/>
    <col min="2823" max="3072" width="9.33203125" style="74"/>
    <col min="3073" max="3073" width="6.33203125" style="74" customWidth="1"/>
    <col min="3074" max="3074" width="15.83203125" style="74" customWidth="1"/>
    <col min="3075" max="3075" width="96.6640625" style="74" customWidth="1"/>
    <col min="3076" max="3078" width="11.83203125" style="74" customWidth="1"/>
    <col min="3079" max="3328" width="9.33203125" style="74"/>
    <col min="3329" max="3329" width="6.33203125" style="74" customWidth="1"/>
    <col min="3330" max="3330" width="15.83203125" style="74" customWidth="1"/>
    <col min="3331" max="3331" width="96.6640625" style="74" customWidth="1"/>
    <col min="3332" max="3334" width="11.83203125" style="74" customWidth="1"/>
    <col min="3335" max="3584" width="9.33203125" style="74"/>
    <col min="3585" max="3585" width="6.33203125" style="74" customWidth="1"/>
    <col min="3586" max="3586" width="15.83203125" style="74" customWidth="1"/>
    <col min="3587" max="3587" width="96.6640625" style="74" customWidth="1"/>
    <col min="3588" max="3590" width="11.83203125" style="74" customWidth="1"/>
    <col min="3591" max="3840" width="9.33203125" style="74"/>
    <col min="3841" max="3841" width="6.33203125" style="74" customWidth="1"/>
    <col min="3842" max="3842" width="15.83203125" style="74" customWidth="1"/>
    <col min="3843" max="3843" width="96.6640625" style="74" customWidth="1"/>
    <col min="3844" max="3846" width="11.83203125" style="74" customWidth="1"/>
    <col min="3847" max="4096" width="9.33203125" style="74"/>
    <col min="4097" max="4097" width="6.33203125" style="74" customWidth="1"/>
    <col min="4098" max="4098" width="15.83203125" style="74" customWidth="1"/>
    <col min="4099" max="4099" width="96.6640625" style="74" customWidth="1"/>
    <col min="4100" max="4102" width="11.83203125" style="74" customWidth="1"/>
    <col min="4103" max="4352" width="9.33203125" style="74"/>
    <col min="4353" max="4353" width="6.33203125" style="74" customWidth="1"/>
    <col min="4354" max="4354" width="15.83203125" style="74" customWidth="1"/>
    <col min="4355" max="4355" width="96.6640625" style="74" customWidth="1"/>
    <col min="4356" max="4358" width="11.83203125" style="74" customWidth="1"/>
    <col min="4359" max="4608" width="9.33203125" style="74"/>
    <col min="4609" max="4609" width="6.33203125" style="74" customWidth="1"/>
    <col min="4610" max="4610" width="15.83203125" style="74" customWidth="1"/>
    <col min="4611" max="4611" width="96.6640625" style="74" customWidth="1"/>
    <col min="4612" max="4614" width="11.83203125" style="74" customWidth="1"/>
    <col min="4615" max="4864" width="9.33203125" style="74"/>
    <col min="4865" max="4865" width="6.33203125" style="74" customWidth="1"/>
    <col min="4866" max="4866" width="15.83203125" style="74" customWidth="1"/>
    <col min="4867" max="4867" width="96.6640625" style="74" customWidth="1"/>
    <col min="4868" max="4870" width="11.83203125" style="74" customWidth="1"/>
    <col min="4871" max="5120" width="9.33203125" style="74"/>
    <col min="5121" max="5121" width="6.33203125" style="74" customWidth="1"/>
    <col min="5122" max="5122" width="15.83203125" style="74" customWidth="1"/>
    <col min="5123" max="5123" width="96.6640625" style="74" customWidth="1"/>
    <col min="5124" max="5126" width="11.83203125" style="74" customWidth="1"/>
    <col min="5127" max="5376" width="9.33203125" style="74"/>
    <col min="5377" max="5377" width="6.33203125" style="74" customWidth="1"/>
    <col min="5378" max="5378" width="15.83203125" style="74" customWidth="1"/>
    <col min="5379" max="5379" width="96.6640625" style="74" customWidth="1"/>
    <col min="5380" max="5382" width="11.83203125" style="74" customWidth="1"/>
    <col min="5383" max="5632" width="9.33203125" style="74"/>
    <col min="5633" max="5633" width="6.33203125" style="74" customWidth="1"/>
    <col min="5634" max="5634" width="15.83203125" style="74" customWidth="1"/>
    <col min="5635" max="5635" width="96.6640625" style="74" customWidth="1"/>
    <col min="5636" max="5638" width="11.83203125" style="74" customWidth="1"/>
    <col min="5639" max="5888" width="9.33203125" style="74"/>
    <col min="5889" max="5889" width="6.33203125" style="74" customWidth="1"/>
    <col min="5890" max="5890" width="15.83203125" style="74" customWidth="1"/>
    <col min="5891" max="5891" width="96.6640625" style="74" customWidth="1"/>
    <col min="5892" max="5894" width="11.83203125" style="74" customWidth="1"/>
    <col min="5895" max="6144" width="9.33203125" style="74"/>
    <col min="6145" max="6145" width="6.33203125" style="74" customWidth="1"/>
    <col min="6146" max="6146" width="15.83203125" style="74" customWidth="1"/>
    <col min="6147" max="6147" width="96.6640625" style="74" customWidth="1"/>
    <col min="6148" max="6150" width="11.83203125" style="74" customWidth="1"/>
    <col min="6151" max="6400" width="9.33203125" style="74"/>
    <col min="6401" max="6401" width="6.33203125" style="74" customWidth="1"/>
    <col min="6402" max="6402" width="15.83203125" style="74" customWidth="1"/>
    <col min="6403" max="6403" width="96.6640625" style="74" customWidth="1"/>
    <col min="6404" max="6406" width="11.83203125" style="74" customWidth="1"/>
    <col min="6407" max="6656" width="9.33203125" style="74"/>
    <col min="6657" max="6657" width="6.33203125" style="74" customWidth="1"/>
    <col min="6658" max="6658" width="15.83203125" style="74" customWidth="1"/>
    <col min="6659" max="6659" width="96.6640625" style="74" customWidth="1"/>
    <col min="6660" max="6662" width="11.83203125" style="74" customWidth="1"/>
    <col min="6663" max="6912" width="9.33203125" style="74"/>
    <col min="6913" max="6913" width="6.33203125" style="74" customWidth="1"/>
    <col min="6914" max="6914" width="15.83203125" style="74" customWidth="1"/>
    <col min="6915" max="6915" width="96.6640625" style="74" customWidth="1"/>
    <col min="6916" max="6918" width="11.83203125" style="74" customWidth="1"/>
    <col min="6919" max="7168" width="9.33203125" style="74"/>
    <col min="7169" max="7169" width="6.33203125" style="74" customWidth="1"/>
    <col min="7170" max="7170" width="15.83203125" style="74" customWidth="1"/>
    <col min="7171" max="7171" width="96.6640625" style="74" customWidth="1"/>
    <col min="7172" max="7174" width="11.83203125" style="74" customWidth="1"/>
    <col min="7175" max="7424" width="9.33203125" style="74"/>
    <col min="7425" max="7425" width="6.33203125" style="74" customWidth="1"/>
    <col min="7426" max="7426" width="15.83203125" style="74" customWidth="1"/>
    <col min="7427" max="7427" width="96.6640625" style="74" customWidth="1"/>
    <col min="7428" max="7430" width="11.83203125" style="74" customWidth="1"/>
    <col min="7431" max="7680" width="9.33203125" style="74"/>
    <col min="7681" max="7681" width="6.33203125" style="74" customWidth="1"/>
    <col min="7682" max="7682" width="15.83203125" style="74" customWidth="1"/>
    <col min="7683" max="7683" width="96.6640625" style="74" customWidth="1"/>
    <col min="7684" max="7686" width="11.83203125" style="74" customWidth="1"/>
    <col min="7687" max="7936" width="9.33203125" style="74"/>
    <col min="7937" max="7937" width="6.33203125" style="74" customWidth="1"/>
    <col min="7938" max="7938" width="15.83203125" style="74" customWidth="1"/>
    <col min="7939" max="7939" width="96.6640625" style="74" customWidth="1"/>
    <col min="7940" max="7942" width="11.83203125" style="74" customWidth="1"/>
    <col min="7943" max="8192" width="9.33203125" style="74"/>
    <col min="8193" max="8193" width="6.33203125" style="74" customWidth="1"/>
    <col min="8194" max="8194" width="15.83203125" style="74" customWidth="1"/>
    <col min="8195" max="8195" width="96.6640625" style="74" customWidth="1"/>
    <col min="8196" max="8198" width="11.83203125" style="74" customWidth="1"/>
    <col min="8199" max="8448" width="9.33203125" style="74"/>
    <col min="8449" max="8449" width="6.33203125" style="74" customWidth="1"/>
    <col min="8450" max="8450" width="15.83203125" style="74" customWidth="1"/>
    <col min="8451" max="8451" width="96.6640625" style="74" customWidth="1"/>
    <col min="8452" max="8454" width="11.83203125" style="74" customWidth="1"/>
    <col min="8455" max="8704" width="9.33203125" style="74"/>
    <col min="8705" max="8705" width="6.33203125" style="74" customWidth="1"/>
    <col min="8706" max="8706" width="15.83203125" style="74" customWidth="1"/>
    <col min="8707" max="8707" width="96.6640625" style="74" customWidth="1"/>
    <col min="8708" max="8710" width="11.83203125" style="74" customWidth="1"/>
    <col min="8711" max="8960" width="9.33203125" style="74"/>
    <col min="8961" max="8961" width="6.33203125" style="74" customWidth="1"/>
    <col min="8962" max="8962" width="15.83203125" style="74" customWidth="1"/>
    <col min="8963" max="8963" width="96.6640625" style="74" customWidth="1"/>
    <col min="8964" max="8966" width="11.83203125" style="74" customWidth="1"/>
    <col min="8967" max="9216" width="9.33203125" style="74"/>
    <col min="9217" max="9217" width="6.33203125" style="74" customWidth="1"/>
    <col min="9218" max="9218" width="15.83203125" style="74" customWidth="1"/>
    <col min="9219" max="9219" width="96.6640625" style="74" customWidth="1"/>
    <col min="9220" max="9222" width="11.83203125" style="74" customWidth="1"/>
    <col min="9223" max="9472" width="9.33203125" style="74"/>
    <col min="9473" max="9473" width="6.33203125" style="74" customWidth="1"/>
    <col min="9474" max="9474" width="15.83203125" style="74" customWidth="1"/>
    <col min="9475" max="9475" width="96.6640625" style="74" customWidth="1"/>
    <col min="9476" max="9478" width="11.83203125" style="74" customWidth="1"/>
    <col min="9479" max="9728" width="9.33203125" style="74"/>
    <col min="9729" max="9729" width="6.33203125" style="74" customWidth="1"/>
    <col min="9730" max="9730" width="15.83203125" style="74" customWidth="1"/>
    <col min="9731" max="9731" width="96.6640625" style="74" customWidth="1"/>
    <col min="9732" max="9734" width="11.83203125" style="74" customWidth="1"/>
    <col min="9735" max="9984" width="9.33203125" style="74"/>
    <col min="9985" max="9985" width="6.33203125" style="74" customWidth="1"/>
    <col min="9986" max="9986" width="15.83203125" style="74" customWidth="1"/>
    <col min="9987" max="9987" width="96.6640625" style="74" customWidth="1"/>
    <col min="9988" max="9990" width="11.83203125" style="74" customWidth="1"/>
    <col min="9991" max="10240" width="9.33203125" style="74"/>
    <col min="10241" max="10241" width="6.33203125" style="74" customWidth="1"/>
    <col min="10242" max="10242" width="15.83203125" style="74" customWidth="1"/>
    <col min="10243" max="10243" width="96.6640625" style="74" customWidth="1"/>
    <col min="10244" max="10246" width="11.83203125" style="74" customWidth="1"/>
    <col min="10247" max="10496" width="9.33203125" style="74"/>
    <col min="10497" max="10497" width="6.33203125" style="74" customWidth="1"/>
    <col min="10498" max="10498" width="15.83203125" style="74" customWidth="1"/>
    <col min="10499" max="10499" width="96.6640625" style="74" customWidth="1"/>
    <col min="10500" max="10502" width="11.83203125" style="74" customWidth="1"/>
    <col min="10503" max="10752" width="9.33203125" style="74"/>
    <col min="10753" max="10753" width="6.33203125" style="74" customWidth="1"/>
    <col min="10754" max="10754" width="15.83203125" style="74" customWidth="1"/>
    <col min="10755" max="10755" width="96.6640625" style="74" customWidth="1"/>
    <col min="10756" max="10758" width="11.83203125" style="74" customWidth="1"/>
    <col min="10759" max="11008" width="9.33203125" style="74"/>
    <col min="11009" max="11009" width="6.33203125" style="74" customWidth="1"/>
    <col min="11010" max="11010" width="15.83203125" style="74" customWidth="1"/>
    <col min="11011" max="11011" width="96.6640625" style="74" customWidth="1"/>
    <col min="11012" max="11014" width="11.83203125" style="74" customWidth="1"/>
    <col min="11015" max="11264" width="9.33203125" style="74"/>
    <col min="11265" max="11265" width="6.33203125" style="74" customWidth="1"/>
    <col min="11266" max="11266" width="15.83203125" style="74" customWidth="1"/>
    <col min="11267" max="11267" width="96.6640625" style="74" customWidth="1"/>
    <col min="11268" max="11270" width="11.83203125" style="74" customWidth="1"/>
    <col min="11271" max="11520" width="9.33203125" style="74"/>
    <col min="11521" max="11521" width="6.33203125" style="74" customWidth="1"/>
    <col min="11522" max="11522" width="15.83203125" style="74" customWidth="1"/>
    <col min="11523" max="11523" width="96.6640625" style="74" customWidth="1"/>
    <col min="11524" max="11526" width="11.83203125" style="74" customWidth="1"/>
    <col min="11527" max="11776" width="9.33203125" style="74"/>
    <col min="11777" max="11777" width="6.33203125" style="74" customWidth="1"/>
    <col min="11778" max="11778" width="15.83203125" style="74" customWidth="1"/>
    <col min="11779" max="11779" width="96.6640625" style="74" customWidth="1"/>
    <col min="11780" max="11782" width="11.83203125" style="74" customWidth="1"/>
    <col min="11783" max="12032" width="9.33203125" style="74"/>
    <col min="12033" max="12033" width="6.33203125" style="74" customWidth="1"/>
    <col min="12034" max="12034" width="15.83203125" style="74" customWidth="1"/>
    <col min="12035" max="12035" width="96.6640625" style="74" customWidth="1"/>
    <col min="12036" max="12038" width="11.83203125" style="74" customWidth="1"/>
    <col min="12039" max="12288" width="9.33203125" style="74"/>
    <col min="12289" max="12289" width="6.33203125" style="74" customWidth="1"/>
    <col min="12290" max="12290" width="15.83203125" style="74" customWidth="1"/>
    <col min="12291" max="12291" width="96.6640625" style="74" customWidth="1"/>
    <col min="12292" max="12294" width="11.83203125" style="74" customWidth="1"/>
    <col min="12295" max="12544" width="9.33203125" style="74"/>
    <col min="12545" max="12545" width="6.33203125" style="74" customWidth="1"/>
    <col min="12546" max="12546" width="15.83203125" style="74" customWidth="1"/>
    <col min="12547" max="12547" width="96.6640625" style="74" customWidth="1"/>
    <col min="12548" max="12550" width="11.83203125" style="74" customWidth="1"/>
    <col min="12551" max="12800" width="9.33203125" style="74"/>
    <col min="12801" max="12801" width="6.33203125" style="74" customWidth="1"/>
    <col min="12802" max="12802" width="15.83203125" style="74" customWidth="1"/>
    <col min="12803" max="12803" width="96.6640625" style="74" customWidth="1"/>
    <col min="12804" max="12806" width="11.83203125" style="74" customWidth="1"/>
    <col min="12807" max="13056" width="9.33203125" style="74"/>
    <col min="13057" max="13057" width="6.33203125" style="74" customWidth="1"/>
    <col min="13058" max="13058" width="15.83203125" style="74" customWidth="1"/>
    <col min="13059" max="13059" width="96.6640625" style="74" customWidth="1"/>
    <col min="13060" max="13062" width="11.83203125" style="74" customWidth="1"/>
    <col min="13063" max="13312" width="9.33203125" style="74"/>
    <col min="13313" max="13313" width="6.33203125" style="74" customWidth="1"/>
    <col min="13314" max="13314" width="15.83203125" style="74" customWidth="1"/>
    <col min="13315" max="13315" width="96.6640625" style="74" customWidth="1"/>
    <col min="13316" max="13318" width="11.83203125" style="74" customWidth="1"/>
    <col min="13319" max="13568" width="9.33203125" style="74"/>
    <col min="13569" max="13569" width="6.33203125" style="74" customWidth="1"/>
    <col min="13570" max="13570" width="15.83203125" style="74" customWidth="1"/>
    <col min="13571" max="13571" width="96.6640625" style="74" customWidth="1"/>
    <col min="13572" max="13574" width="11.83203125" style="74" customWidth="1"/>
    <col min="13575" max="13824" width="9.33203125" style="74"/>
    <col min="13825" max="13825" width="6.33203125" style="74" customWidth="1"/>
    <col min="13826" max="13826" width="15.83203125" style="74" customWidth="1"/>
    <col min="13827" max="13827" width="96.6640625" style="74" customWidth="1"/>
    <col min="13828" max="13830" width="11.83203125" style="74" customWidth="1"/>
    <col min="13831" max="14080" width="9.33203125" style="74"/>
    <col min="14081" max="14081" width="6.33203125" style="74" customWidth="1"/>
    <col min="14082" max="14082" width="15.83203125" style="74" customWidth="1"/>
    <col min="14083" max="14083" width="96.6640625" style="74" customWidth="1"/>
    <col min="14084" max="14086" width="11.83203125" style="74" customWidth="1"/>
    <col min="14087" max="14336" width="9.33203125" style="74"/>
    <col min="14337" max="14337" width="6.33203125" style="74" customWidth="1"/>
    <col min="14338" max="14338" width="15.83203125" style="74" customWidth="1"/>
    <col min="14339" max="14339" width="96.6640625" style="74" customWidth="1"/>
    <col min="14340" max="14342" width="11.83203125" style="74" customWidth="1"/>
    <col min="14343" max="14592" width="9.33203125" style="74"/>
    <col min="14593" max="14593" width="6.33203125" style="74" customWidth="1"/>
    <col min="14594" max="14594" width="15.83203125" style="74" customWidth="1"/>
    <col min="14595" max="14595" width="96.6640625" style="74" customWidth="1"/>
    <col min="14596" max="14598" width="11.83203125" style="74" customWidth="1"/>
    <col min="14599" max="14848" width="9.33203125" style="74"/>
    <col min="14849" max="14849" width="6.33203125" style="74" customWidth="1"/>
    <col min="14850" max="14850" width="15.83203125" style="74" customWidth="1"/>
    <col min="14851" max="14851" width="96.6640625" style="74" customWidth="1"/>
    <col min="14852" max="14854" width="11.83203125" style="74" customWidth="1"/>
    <col min="14855" max="15104" width="9.33203125" style="74"/>
    <col min="15105" max="15105" width="6.33203125" style="74" customWidth="1"/>
    <col min="15106" max="15106" width="15.83203125" style="74" customWidth="1"/>
    <col min="15107" max="15107" width="96.6640625" style="74" customWidth="1"/>
    <col min="15108" max="15110" width="11.83203125" style="74" customWidth="1"/>
    <col min="15111" max="15360" width="9.33203125" style="74"/>
    <col min="15361" max="15361" width="6.33203125" style="74" customWidth="1"/>
    <col min="15362" max="15362" width="15.83203125" style="74" customWidth="1"/>
    <col min="15363" max="15363" width="96.6640625" style="74" customWidth="1"/>
    <col min="15364" max="15366" width="11.83203125" style="74" customWidth="1"/>
    <col min="15367" max="15616" width="9.33203125" style="74"/>
    <col min="15617" max="15617" width="6.33203125" style="74" customWidth="1"/>
    <col min="15618" max="15618" width="15.83203125" style="74" customWidth="1"/>
    <col min="15619" max="15619" width="96.6640625" style="74" customWidth="1"/>
    <col min="15620" max="15622" width="11.83203125" style="74" customWidth="1"/>
    <col min="15623" max="15872" width="9.33203125" style="74"/>
    <col min="15873" max="15873" width="6.33203125" style="74" customWidth="1"/>
    <col min="15874" max="15874" width="15.83203125" style="74" customWidth="1"/>
    <col min="15875" max="15875" width="96.6640625" style="74" customWidth="1"/>
    <col min="15876" max="15878" width="11.83203125" style="74" customWidth="1"/>
    <col min="15879" max="16128" width="9.33203125" style="74"/>
    <col min="16129" max="16129" width="6.33203125" style="74" customWidth="1"/>
    <col min="16130" max="16130" width="15.83203125" style="74" customWidth="1"/>
    <col min="16131" max="16131" width="96.6640625" style="74" customWidth="1"/>
    <col min="16132" max="16134" width="11.83203125" style="74" customWidth="1"/>
    <col min="16135" max="16384" width="9.33203125" style="74"/>
  </cols>
  <sheetData>
    <row r="1" spans="1:7" s="71" customFormat="1">
      <c r="A1" s="63"/>
      <c r="B1" s="63"/>
      <c r="C1" s="63"/>
      <c r="D1" s="63"/>
      <c r="E1" s="63"/>
      <c r="F1" s="64" t="s">
        <v>4</v>
      </c>
      <c r="G1" s="63"/>
    </row>
    <row r="2" spans="1:7" s="71" customFormat="1" ht="63" customHeight="1">
      <c r="A2" s="63"/>
      <c r="B2" s="313" t="s">
        <v>137</v>
      </c>
      <c r="C2" s="313"/>
      <c r="D2" s="313"/>
      <c r="E2" s="313"/>
      <c r="F2" s="313"/>
      <c r="G2" s="63"/>
    </row>
    <row r="3" spans="1:7" s="71" customFormat="1">
      <c r="A3" s="65"/>
      <c r="B3" s="314" t="s">
        <v>5</v>
      </c>
      <c r="C3" s="314"/>
      <c r="D3" s="314"/>
      <c r="E3" s="314"/>
      <c r="F3" s="314"/>
      <c r="G3" s="63"/>
    </row>
    <row r="4" spans="1:7" s="71" customFormat="1">
      <c r="A4" s="63"/>
      <c r="B4" s="63"/>
      <c r="C4" s="66"/>
      <c r="D4" s="66"/>
      <c r="E4" s="66"/>
      <c r="F4" s="66"/>
      <c r="G4" s="63"/>
    </row>
    <row r="5" spans="1:7" s="71" customFormat="1" ht="15.75" customHeight="1">
      <c r="A5" s="85"/>
      <c r="B5" s="85"/>
      <c r="C5" s="86" t="s">
        <v>278</v>
      </c>
      <c r="D5" s="317"/>
      <c r="E5" s="318"/>
      <c r="F5" s="318"/>
      <c r="G5" s="63"/>
    </row>
    <row r="6" spans="1:7" s="71" customFormat="1" ht="12.75" customHeight="1">
      <c r="A6" s="65"/>
      <c r="B6" s="319" t="s">
        <v>6</v>
      </c>
      <c r="C6" s="319"/>
      <c r="D6" s="319"/>
      <c r="E6" s="319"/>
      <c r="F6" s="319"/>
      <c r="G6" s="63"/>
    </row>
    <row r="7" spans="1:7" s="71" customFormat="1">
      <c r="A7" s="63"/>
      <c r="B7" s="63"/>
      <c r="C7" s="63"/>
      <c r="D7" s="66"/>
      <c r="E7" s="63"/>
      <c r="F7" s="87" t="s">
        <v>7</v>
      </c>
      <c r="G7" s="63"/>
    </row>
    <row r="8" spans="1:7" s="71" customFormat="1" ht="12.75" customHeight="1">
      <c r="A8" s="87" t="s">
        <v>8</v>
      </c>
      <c r="B8" s="335" t="s">
        <v>279</v>
      </c>
      <c r="C8" s="335"/>
      <c r="D8" s="335"/>
      <c r="E8" s="335"/>
      <c r="F8" s="335"/>
      <c r="G8" s="63"/>
    </row>
    <row r="9" spans="1:7" s="71" customFormat="1" ht="12.75" customHeight="1">
      <c r="A9" s="65"/>
      <c r="B9" s="314" t="s">
        <v>9</v>
      </c>
      <c r="C9" s="314"/>
      <c r="D9" s="314"/>
      <c r="E9" s="314"/>
      <c r="F9" s="314"/>
      <c r="G9" s="63"/>
    </row>
    <row r="10" spans="1:7" s="71" customFormat="1">
      <c r="A10" s="63"/>
      <c r="B10" s="63"/>
      <c r="C10" s="63"/>
      <c r="D10" s="63"/>
      <c r="E10" s="63"/>
      <c r="F10" s="63"/>
      <c r="G10" s="63"/>
    </row>
    <row r="11" spans="1:7" s="71" customFormat="1">
      <c r="A11" s="88" t="s">
        <v>10</v>
      </c>
      <c r="B11" s="88"/>
      <c r="C11" s="320"/>
      <c r="D11" s="320"/>
      <c r="E11" s="320"/>
      <c r="F11" s="320"/>
      <c r="G11" s="63"/>
    </row>
    <row r="12" spans="1:7" s="72" customFormat="1" ht="12.75" customHeight="1">
      <c r="A12" s="296" t="s">
        <v>11</v>
      </c>
      <c r="B12" s="296" t="s">
        <v>12</v>
      </c>
      <c r="C12" s="296" t="s">
        <v>13</v>
      </c>
      <c r="D12" s="296" t="s">
        <v>14</v>
      </c>
      <c r="E12" s="315" t="s">
        <v>15</v>
      </c>
      <c r="F12" s="316"/>
      <c r="G12" s="67"/>
    </row>
    <row r="13" spans="1:7" s="72" customFormat="1" ht="34.5" customHeight="1">
      <c r="A13" s="297"/>
      <c r="B13" s="297"/>
      <c r="C13" s="297"/>
      <c r="D13" s="297"/>
      <c r="E13" s="89" t="s">
        <v>16</v>
      </c>
      <c r="F13" s="89" t="s">
        <v>17</v>
      </c>
      <c r="G13" s="67"/>
    </row>
    <row r="14" spans="1:7" s="73" customFormat="1">
      <c r="A14" s="90">
        <v>1</v>
      </c>
      <c r="B14" s="91">
        <v>2</v>
      </c>
      <c r="C14" s="91">
        <v>3</v>
      </c>
      <c r="D14" s="91">
        <v>4</v>
      </c>
      <c r="E14" s="91">
        <v>5</v>
      </c>
      <c r="F14" s="91">
        <v>6</v>
      </c>
      <c r="G14" s="68"/>
    </row>
    <row r="15" spans="1:7">
      <c r="A15" s="306"/>
      <c r="B15" s="307"/>
      <c r="C15" s="307"/>
      <c r="D15" s="307"/>
      <c r="E15" s="307"/>
      <c r="F15" s="308"/>
    </row>
    <row r="16" spans="1:7" s="71" customFormat="1">
      <c r="A16" s="92" t="s">
        <v>18</v>
      </c>
      <c r="B16" s="93" t="s">
        <v>100</v>
      </c>
      <c r="C16" s="93" t="s">
        <v>101</v>
      </c>
      <c r="D16" s="94" t="s">
        <v>1</v>
      </c>
      <c r="E16" s="309">
        <f>91.876/100</f>
        <v>0.91876000000000002</v>
      </c>
      <c r="F16" s="310"/>
      <c r="G16" s="69"/>
    </row>
    <row r="17" spans="1:7" s="70" customFormat="1" outlineLevel="1">
      <c r="A17" s="95" t="s">
        <v>19</v>
      </c>
      <c r="B17" s="96" t="s">
        <v>18</v>
      </c>
      <c r="C17" s="97" t="s">
        <v>20</v>
      </c>
      <c r="D17" s="96" t="s">
        <v>21</v>
      </c>
      <c r="E17" s="98">
        <v>13.3</v>
      </c>
      <c r="F17" s="128">
        <f>E17*E16</f>
        <v>12.219508000000001</v>
      </c>
    </row>
    <row r="18" spans="1:7" s="71" customFormat="1" ht="25.5">
      <c r="A18" s="92" t="s">
        <v>24</v>
      </c>
      <c r="B18" s="93" t="s">
        <v>98</v>
      </c>
      <c r="C18" s="93" t="s">
        <v>99</v>
      </c>
      <c r="D18" s="94" t="s">
        <v>23</v>
      </c>
      <c r="E18" s="311">
        <v>2.87</v>
      </c>
      <c r="F18" s="312"/>
      <c r="G18" s="69"/>
    </row>
    <row r="19" spans="1:7" s="70" customFormat="1" outlineLevel="1">
      <c r="A19" s="95" t="s">
        <v>102</v>
      </c>
      <c r="B19" s="96" t="s">
        <v>18</v>
      </c>
      <c r="C19" s="97" t="s">
        <v>20</v>
      </c>
      <c r="D19" s="96" t="s">
        <v>21</v>
      </c>
      <c r="E19" s="98">
        <v>0.57769999999999999</v>
      </c>
      <c r="F19" s="126">
        <f>E18*E19</f>
        <v>1.657999</v>
      </c>
    </row>
    <row r="20" spans="1:7" s="75" customFormat="1" outlineLevel="1">
      <c r="A20" s="99" t="s">
        <v>103</v>
      </c>
      <c r="B20" s="100" t="s">
        <v>120</v>
      </c>
      <c r="C20" s="101" t="s">
        <v>121</v>
      </c>
      <c r="D20" s="100" t="s">
        <v>22</v>
      </c>
      <c r="E20" s="102">
        <v>0.28999999999999998</v>
      </c>
      <c r="F20" s="102">
        <f>E18*E20</f>
        <v>0.83229999999999993</v>
      </c>
    </row>
    <row r="21" spans="1:7" s="71" customFormat="1" ht="25.5">
      <c r="A21" s="92" t="s">
        <v>26</v>
      </c>
      <c r="B21" s="93" t="s">
        <v>135</v>
      </c>
      <c r="C21" s="93" t="s">
        <v>136</v>
      </c>
      <c r="D21" s="94" t="s">
        <v>23</v>
      </c>
      <c r="E21" s="311">
        <v>2.87</v>
      </c>
      <c r="F21" s="312"/>
      <c r="G21" s="69"/>
    </row>
    <row r="22" spans="1:7" s="75" customFormat="1" outlineLevel="1">
      <c r="A22" s="99" t="s">
        <v>97</v>
      </c>
      <c r="B22" s="100" t="s">
        <v>120</v>
      </c>
      <c r="C22" s="101" t="s">
        <v>121</v>
      </c>
      <c r="D22" s="100" t="s">
        <v>22</v>
      </c>
      <c r="E22" s="102">
        <v>0.1696</v>
      </c>
      <c r="F22" s="102">
        <f>E21*E22</f>
        <v>0.48675200000000002</v>
      </c>
    </row>
    <row r="23" spans="1:7" s="71" customFormat="1">
      <c r="A23" s="92" t="s">
        <v>27</v>
      </c>
      <c r="B23" s="93" t="s">
        <v>128</v>
      </c>
      <c r="C23" s="93" t="s">
        <v>152</v>
      </c>
      <c r="D23" s="94" t="s">
        <v>122</v>
      </c>
      <c r="E23" s="311">
        <f>220/10</f>
        <v>22</v>
      </c>
      <c r="F23" s="312"/>
      <c r="G23" s="69"/>
    </row>
    <row r="24" spans="1:7" s="70" customFormat="1" outlineLevel="1">
      <c r="A24" s="95" t="s">
        <v>31</v>
      </c>
      <c r="B24" s="96" t="s">
        <v>18</v>
      </c>
      <c r="C24" s="97" t="s">
        <v>20</v>
      </c>
      <c r="D24" s="96" t="s">
        <v>21</v>
      </c>
      <c r="E24" s="98">
        <v>1.3781000000000001</v>
      </c>
      <c r="F24" s="128">
        <f>E23*E24</f>
        <v>30.318200000000001</v>
      </c>
    </row>
    <row r="25" spans="1:7" s="76" customFormat="1" outlineLevel="1">
      <c r="A25" s="103" t="s">
        <v>104</v>
      </c>
      <c r="B25" s="104">
        <v>64614</v>
      </c>
      <c r="C25" s="105" t="s">
        <v>130</v>
      </c>
      <c r="D25" s="104" t="s">
        <v>131</v>
      </c>
      <c r="E25" s="106">
        <v>0.12770000000000001</v>
      </c>
      <c r="F25" s="129">
        <f>E23*E25</f>
        <v>2.8094000000000001</v>
      </c>
    </row>
    <row r="26" spans="1:7" s="76" customFormat="1" outlineLevel="1">
      <c r="A26" s="107" t="s">
        <v>105</v>
      </c>
      <c r="B26" s="108" t="s">
        <v>123</v>
      </c>
      <c r="C26" s="109" t="s">
        <v>153</v>
      </c>
      <c r="D26" s="108" t="s">
        <v>25</v>
      </c>
      <c r="E26" s="110">
        <v>0.69530000000000003</v>
      </c>
      <c r="F26" s="141">
        <f>E23*E26</f>
        <v>15.296600000000002</v>
      </c>
    </row>
    <row r="27" spans="1:7" s="71" customFormat="1" ht="25.5">
      <c r="A27" s="92" t="s">
        <v>28</v>
      </c>
      <c r="B27" s="93" t="s">
        <v>119</v>
      </c>
      <c r="C27" s="93" t="s">
        <v>129</v>
      </c>
      <c r="D27" s="94" t="s">
        <v>1</v>
      </c>
      <c r="E27" s="309">
        <f>147.14/100</f>
        <v>1.4713999999999998</v>
      </c>
      <c r="F27" s="310"/>
      <c r="G27" s="69"/>
    </row>
    <row r="28" spans="1:7" s="70" customFormat="1" outlineLevel="1">
      <c r="A28" s="95" t="s">
        <v>94</v>
      </c>
      <c r="B28" s="96" t="s">
        <v>18</v>
      </c>
      <c r="C28" s="97" t="s">
        <v>20</v>
      </c>
      <c r="D28" s="96" t="s">
        <v>21</v>
      </c>
      <c r="E28" s="98">
        <v>31.98</v>
      </c>
      <c r="F28" s="126">
        <f>E27*E28</f>
        <v>47.055371999999991</v>
      </c>
    </row>
    <row r="29" spans="1:7" s="75" customFormat="1" outlineLevel="1">
      <c r="A29" s="99" t="s">
        <v>106</v>
      </c>
      <c r="B29" s="100">
        <v>2509</v>
      </c>
      <c r="C29" s="101" t="s">
        <v>132</v>
      </c>
      <c r="D29" s="100" t="s">
        <v>22</v>
      </c>
      <c r="E29" s="102">
        <v>0.47</v>
      </c>
      <c r="F29" s="127">
        <f>E27*E29</f>
        <v>0.6915579999999999</v>
      </c>
    </row>
    <row r="30" spans="1:7" s="76" customFormat="1" outlineLevel="1">
      <c r="A30" s="103" t="s">
        <v>107</v>
      </c>
      <c r="B30" s="104" t="s">
        <v>118</v>
      </c>
      <c r="C30" s="105" t="s">
        <v>117</v>
      </c>
      <c r="D30" s="104" t="s">
        <v>96</v>
      </c>
      <c r="E30" s="106">
        <v>115</v>
      </c>
      <c r="F30" s="140">
        <f>E27*E30</f>
        <v>169.21099999999998</v>
      </c>
    </row>
    <row r="31" spans="1:7" s="76" customFormat="1" outlineLevel="1">
      <c r="A31" s="107" t="s">
        <v>124</v>
      </c>
      <c r="B31" s="108" t="s">
        <v>116</v>
      </c>
      <c r="C31" s="109" t="s">
        <v>115</v>
      </c>
      <c r="D31" s="108" t="s">
        <v>23</v>
      </c>
      <c r="E31" s="110">
        <v>1.26E-2</v>
      </c>
      <c r="F31" s="136">
        <f>E27*E31</f>
        <v>1.8539639999999996E-2</v>
      </c>
    </row>
    <row r="32" spans="1:7" s="76" customFormat="1" outlineLevel="1">
      <c r="A32" s="107" t="s">
        <v>125</v>
      </c>
      <c r="B32" s="108" t="s">
        <v>114</v>
      </c>
      <c r="C32" s="109" t="s">
        <v>113</v>
      </c>
      <c r="D32" s="108" t="s">
        <v>23</v>
      </c>
      <c r="E32" s="110">
        <v>1.2600000000000001E-3</v>
      </c>
      <c r="F32" s="136">
        <f>E27*E32</f>
        <v>1.8539639999999998E-3</v>
      </c>
    </row>
    <row r="33" spans="1:7" s="76" customFormat="1" outlineLevel="1">
      <c r="A33" s="107" t="s">
        <v>126</v>
      </c>
      <c r="B33" s="108" t="s">
        <v>112</v>
      </c>
      <c r="C33" s="109" t="s">
        <v>111</v>
      </c>
      <c r="D33" s="108" t="s">
        <v>23</v>
      </c>
      <c r="E33" s="110">
        <v>0.03</v>
      </c>
      <c r="F33" s="136">
        <f>E27*E33</f>
        <v>4.4141999999999994E-2</v>
      </c>
    </row>
    <row r="34" spans="1:7" s="76" customFormat="1" outlineLevel="1">
      <c r="A34" s="107" t="s">
        <v>127</v>
      </c>
      <c r="B34" s="108" t="s">
        <v>108</v>
      </c>
      <c r="C34" s="109" t="s">
        <v>109</v>
      </c>
      <c r="D34" s="108" t="s">
        <v>23</v>
      </c>
      <c r="E34" s="110">
        <v>4.7300000000000002E-2</v>
      </c>
      <c r="F34" s="136">
        <f>E27*E34</f>
        <v>6.9597219999999987E-2</v>
      </c>
    </row>
    <row r="35" spans="1:7" s="71" customFormat="1" ht="13.5" thickBot="1">
      <c r="A35" s="301"/>
      <c r="B35" s="302"/>
      <c r="C35" s="302"/>
      <c r="D35" s="302"/>
      <c r="E35" s="302"/>
      <c r="F35" s="303"/>
      <c r="G35" s="63"/>
    </row>
    <row r="36" spans="1:7" s="71" customFormat="1" ht="13.5" customHeight="1" thickTop="1">
      <c r="A36" s="304" t="s">
        <v>34</v>
      </c>
      <c r="B36" s="305"/>
      <c r="C36" s="305"/>
      <c r="D36" s="111"/>
      <c r="E36" s="112"/>
      <c r="F36" s="113"/>
      <c r="G36" s="69"/>
    </row>
    <row r="37" spans="1:7" s="71" customFormat="1">
      <c r="A37" s="298"/>
      <c r="B37" s="299"/>
      <c r="C37" s="299"/>
      <c r="D37" s="299"/>
      <c r="E37" s="299"/>
      <c r="F37" s="300"/>
      <c r="G37" s="63"/>
    </row>
    <row r="38" spans="1:7" s="71" customFormat="1">
      <c r="A38" s="114"/>
      <c r="B38" s="115"/>
      <c r="C38" s="116" t="s">
        <v>35</v>
      </c>
      <c r="D38" s="117"/>
      <c r="E38" s="118"/>
      <c r="F38" s="119"/>
      <c r="G38" s="63"/>
    </row>
    <row r="39" spans="1:7" s="71" customFormat="1">
      <c r="A39" s="120" t="s">
        <v>18</v>
      </c>
      <c r="B39" s="121" t="s">
        <v>18</v>
      </c>
      <c r="C39" s="121" t="s">
        <v>20</v>
      </c>
      <c r="D39" s="122" t="s">
        <v>21</v>
      </c>
      <c r="E39" s="123"/>
      <c r="F39" s="145">
        <f>F17+F19+F24+F28</f>
        <v>91.25107899999999</v>
      </c>
      <c r="G39" s="63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2018)&amp;C&amp;P&amp;R160130060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112</vt:i4>
      </vt:variant>
      <vt:variant>
        <vt:lpstr>Именованные диапазоны</vt:lpstr>
      </vt:variant>
      <vt:variant>
        <vt:i4>105</vt:i4>
      </vt:variant>
    </vt:vector>
  </HeadingPairs>
  <TitlesOfParts>
    <vt:vector size="217" baseType="lpstr">
      <vt:lpstr>bv_abc4</vt:lpstr>
      <vt:lpstr>МАТЕР</vt:lpstr>
      <vt:lpstr>bv_abc4 (2)</vt:lpstr>
      <vt:lpstr>МАТЕР (2)</vt:lpstr>
      <vt:lpstr>bv_abc4 (3)</vt:lpstr>
      <vt:lpstr>МАТЕР (3)</vt:lpstr>
      <vt:lpstr>bv_abc4 (4)</vt:lpstr>
      <vt:lpstr>МАТЕР (4)</vt:lpstr>
      <vt:lpstr>bv_abc4 (5)</vt:lpstr>
      <vt:lpstr>МАТЕР (5)</vt:lpstr>
      <vt:lpstr>bv_abc4 (6)</vt:lpstr>
      <vt:lpstr>МАТЕР (6)</vt:lpstr>
      <vt:lpstr>bv_abc4 (7)</vt:lpstr>
      <vt:lpstr>МАТЕР (7)</vt:lpstr>
      <vt:lpstr>bv_abc4 (8)</vt:lpstr>
      <vt:lpstr>МАТЕР (8)</vt:lpstr>
      <vt:lpstr>bv_abc4 (9)</vt:lpstr>
      <vt:lpstr>МАТЕР (9)</vt:lpstr>
      <vt:lpstr>bv_abc4 (10)</vt:lpstr>
      <vt:lpstr>МАТЕР (10)</vt:lpstr>
      <vt:lpstr>bv_abc4 (11)</vt:lpstr>
      <vt:lpstr>МАТЕР (11)</vt:lpstr>
      <vt:lpstr>bv_abc4 (12)</vt:lpstr>
      <vt:lpstr>МАТЕР (12)</vt:lpstr>
      <vt:lpstr>bv_abc4 (13)</vt:lpstr>
      <vt:lpstr>МАТЕР (13)</vt:lpstr>
      <vt:lpstr>bv_abc4 (14)</vt:lpstr>
      <vt:lpstr>МАТЕР (14)</vt:lpstr>
      <vt:lpstr>bv_abc4 (15)</vt:lpstr>
      <vt:lpstr>МАТЕР (15)</vt:lpstr>
      <vt:lpstr>bv_abc4 (16)</vt:lpstr>
      <vt:lpstr>МАТЕР (16)</vt:lpstr>
      <vt:lpstr>bv_abc4 (18)</vt:lpstr>
      <vt:lpstr>МАТЕР (18)</vt:lpstr>
      <vt:lpstr>bv_abc4 (19)</vt:lpstr>
      <vt:lpstr>МАТЕР (19)</vt:lpstr>
      <vt:lpstr>bv_abc4 (20)</vt:lpstr>
      <vt:lpstr>МАТЕР (20)</vt:lpstr>
      <vt:lpstr>bv_abc4 (21)</vt:lpstr>
      <vt:lpstr>МАТЕР (21)</vt:lpstr>
      <vt:lpstr>bv_abc4 (22)</vt:lpstr>
      <vt:lpstr>МАТЕР (22)</vt:lpstr>
      <vt:lpstr>bv_abc4 (23)</vt:lpstr>
      <vt:lpstr>МАТЕР (23)</vt:lpstr>
      <vt:lpstr>bv_abc4 (24)</vt:lpstr>
      <vt:lpstr>МАТЕР (24)</vt:lpstr>
      <vt:lpstr>bv_abc4 (25)</vt:lpstr>
      <vt:lpstr>МАТЕР (25)</vt:lpstr>
      <vt:lpstr>bv_abc4 (26)</vt:lpstr>
      <vt:lpstr>МАТЕР (26)</vt:lpstr>
      <vt:lpstr>bv_abc4 (27)</vt:lpstr>
      <vt:lpstr>МАТЕР (27)</vt:lpstr>
      <vt:lpstr>bv_abc4 (28)</vt:lpstr>
      <vt:lpstr>МАТЕР (28)</vt:lpstr>
      <vt:lpstr>bv_abc4 (29)</vt:lpstr>
      <vt:lpstr>МАТЕР (29)</vt:lpstr>
      <vt:lpstr>bv_abc4 (30)</vt:lpstr>
      <vt:lpstr>МАТЕР (30)</vt:lpstr>
      <vt:lpstr>bv_abc4 (31)</vt:lpstr>
      <vt:lpstr>МАТЕР (31)</vt:lpstr>
      <vt:lpstr>bv_abc4 (32)</vt:lpstr>
      <vt:lpstr>МАТЕР (32)</vt:lpstr>
      <vt:lpstr>bv_abc4 (33)</vt:lpstr>
      <vt:lpstr>МАТЕР (33)</vt:lpstr>
      <vt:lpstr>bv_abc4 (34)</vt:lpstr>
      <vt:lpstr>МАТЕР (34)</vt:lpstr>
      <vt:lpstr>bv_abc4 (35)</vt:lpstr>
      <vt:lpstr>МАТЕР (35)</vt:lpstr>
      <vt:lpstr>bv_abc4 (36)</vt:lpstr>
      <vt:lpstr>МАТЕР (36)</vt:lpstr>
      <vt:lpstr>bv_abc4 (37)</vt:lpstr>
      <vt:lpstr>МАТЕР (37)</vt:lpstr>
      <vt:lpstr>bv_abc4 (38)</vt:lpstr>
      <vt:lpstr>МАТЕР (38)</vt:lpstr>
      <vt:lpstr>bv_abc4 (39)</vt:lpstr>
      <vt:lpstr>МАТЕР (39)</vt:lpstr>
      <vt:lpstr>bv_abc4 (40)</vt:lpstr>
      <vt:lpstr>МАТЕР (40)</vt:lpstr>
      <vt:lpstr>bv_abc4 (41)</vt:lpstr>
      <vt:lpstr>МАТЕР (41)</vt:lpstr>
      <vt:lpstr>bv_abc4 (42)</vt:lpstr>
      <vt:lpstr>МАТЕР (42)</vt:lpstr>
      <vt:lpstr>bv_abc4 (43)</vt:lpstr>
      <vt:lpstr>МАТЕР (43)</vt:lpstr>
      <vt:lpstr>bv_abc4 (44)</vt:lpstr>
      <vt:lpstr>МАТЕР (44)</vt:lpstr>
      <vt:lpstr>bv_abc4 (45)</vt:lpstr>
      <vt:lpstr>МАТЕР (45)</vt:lpstr>
      <vt:lpstr>bv_abc4 (17)</vt:lpstr>
      <vt:lpstr>МАТЕР (17)</vt:lpstr>
      <vt:lpstr>bv_abc4 (46)</vt:lpstr>
      <vt:lpstr>МАТЕР (46)</vt:lpstr>
      <vt:lpstr>bv_abc4 (47)</vt:lpstr>
      <vt:lpstr>МАТЕР (47)</vt:lpstr>
      <vt:lpstr>bv_abc4 (48)</vt:lpstr>
      <vt:lpstr>МАТЕР (48)</vt:lpstr>
      <vt:lpstr>bv_abc4 (49)</vt:lpstr>
      <vt:lpstr>МАТЕР (49)</vt:lpstr>
      <vt:lpstr>bv_abc4 (50)</vt:lpstr>
      <vt:lpstr>МАТЕР (50)</vt:lpstr>
      <vt:lpstr>bv_abc4 (51)</vt:lpstr>
      <vt:lpstr>МАТЕР (51)</vt:lpstr>
      <vt:lpstr>bv_abc4 (52)</vt:lpstr>
      <vt:lpstr>МАТЕР (52)</vt:lpstr>
      <vt:lpstr>bv_abc4 (53)</vt:lpstr>
      <vt:lpstr>МАТЕР (53)</vt:lpstr>
      <vt:lpstr>bv_abc4 (54)</vt:lpstr>
      <vt:lpstr>МАТЕР (54)</vt:lpstr>
      <vt:lpstr>bv_abc4 (55)</vt:lpstr>
      <vt:lpstr>МАТЕР (55)</vt:lpstr>
      <vt:lpstr>Лист1</vt:lpstr>
      <vt:lpstr>всп форма</vt:lpstr>
      <vt:lpstr>bv_abc4!Заголовки_для_печати</vt:lpstr>
      <vt:lpstr>'bv_abc4 (10)'!Заголовки_для_печати</vt:lpstr>
      <vt:lpstr>'bv_abc4 (11)'!Заголовки_для_печати</vt:lpstr>
      <vt:lpstr>'bv_abc4 (12)'!Заголовки_для_печати</vt:lpstr>
      <vt:lpstr>'bv_abc4 (13)'!Заголовки_для_печати</vt:lpstr>
      <vt:lpstr>'bv_abc4 (14)'!Заголовки_для_печати</vt:lpstr>
      <vt:lpstr>'bv_abc4 (15)'!Заголовки_для_печати</vt:lpstr>
      <vt:lpstr>'bv_abc4 (16)'!Заголовки_для_печати</vt:lpstr>
      <vt:lpstr>'bv_abc4 (17)'!Заголовки_для_печати</vt:lpstr>
      <vt:lpstr>'bv_abc4 (18)'!Заголовки_для_печати</vt:lpstr>
      <vt:lpstr>'bv_abc4 (19)'!Заголовки_для_печати</vt:lpstr>
      <vt:lpstr>'bv_abc4 (2)'!Заголовки_для_печати</vt:lpstr>
      <vt:lpstr>'bv_abc4 (20)'!Заголовки_для_печати</vt:lpstr>
      <vt:lpstr>'bv_abc4 (21)'!Заголовки_для_печати</vt:lpstr>
      <vt:lpstr>'bv_abc4 (22)'!Заголовки_для_печати</vt:lpstr>
      <vt:lpstr>'bv_abc4 (3)'!Заголовки_для_печати</vt:lpstr>
      <vt:lpstr>'bv_abc4 (33)'!Заголовки_для_печати</vt:lpstr>
      <vt:lpstr>'bv_abc4 (34)'!Заголовки_для_печати</vt:lpstr>
      <vt:lpstr>'bv_abc4 (35)'!Заголовки_для_печати</vt:lpstr>
      <vt:lpstr>'bv_abc4 (36)'!Заголовки_для_печати</vt:lpstr>
      <vt:lpstr>'bv_abc4 (37)'!Заголовки_для_печати</vt:lpstr>
      <vt:lpstr>'bv_abc4 (38)'!Заголовки_для_печати</vt:lpstr>
      <vt:lpstr>'bv_abc4 (39)'!Заголовки_для_печати</vt:lpstr>
      <vt:lpstr>'bv_abc4 (4)'!Заголовки_для_печати</vt:lpstr>
      <vt:lpstr>'bv_abc4 (40)'!Заголовки_для_печати</vt:lpstr>
      <vt:lpstr>'bv_abc4 (41)'!Заголовки_для_печати</vt:lpstr>
      <vt:lpstr>'bv_abc4 (42)'!Заголовки_для_печати</vt:lpstr>
      <vt:lpstr>'bv_abc4 (43)'!Заголовки_для_печати</vt:lpstr>
      <vt:lpstr>'bv_abc4 (44)'!Заголовки_для_печати</vt:lpstr>
      <vt:lpstr>'bv_abc4 (45)'!Заголовки_для_печати</vt:lpstr>
      <vt:lpstr>'bv_abc4 (46)'!Заголовки_для_печати</vt:lpstr>
      <vt:lpstr>'bv_abc4 (47)'!Заголовки_для_печати</vt:lpstr>
      <vt:lpstr>'bv_abc4 (48)'!Заголовки_для_печати</vt:lpstr>
      <vt:lpstr>'bv_abc4 (49)'!Заголовки_для_печати</vt:lpstr>
      <vt:lpstr>'bv_abc4 (5)'!Заголовки_для_печати</vt:lpstr>
      <vt:lpstr>'bv_abc4 (50)'!Заголовки_для_печати</vt:lpstr>
      <vt:lpstr>'bv_abc4 (51)'!Заголовки_для_печати</vt:lpstr>
      <vt:lpstr>'bv_abc4 (52)'!Заголовки_для_печати</vt:lpstr>
      <vt:lpstr>'bv_abc4 (53)'!Заголовки_для_печати</vt:lpstr>
      <vt:lpstr>'bv_abc4 (54)'!Заголовки_для_печати</vt:lpstr>
      <vt:lpstr>'bv_abc4 (55)'!Заголовки_для_печати</vt:lpstr>
      <vt:lpstr>'bv_abc4 (6)'!Заголовки_для_печати</vt:lpstr>
      <vt:lpstr>'bv_abc4 (7)'!Заголовки_для_печати</vt:lpstr>
      <vt:lpstr>'bv_abc4 (8)'!Заголовки_для_печати</vt:lpstr>
      <vt:lpstr>'bv_abc4 (9)'!Заголовки_для_печати</vt:lpstr>
      <vt:lpstr>МАТЕР!Заголовки_для_печати</vt:lpstr>
      <vt:lpstr>'МАТЕР (10)'!Заголовки_для_печати</vt:lpstr>
      <vt:lpstr>'МАТЕР (11)'!Заголовки_для_печати</vt:lpstr>
      <vt:lpstr>'МАТЕР (12)'!Заголовки_для_печати</vt:lpstr>
      <vt:lpstr>'МАТЕР (13)'!Заголовки_для_печати</vt:lpstr>
      <vt:lpstr>'МАТЕР (14)'!Заголовки_для_печати</vt:lpstr>
      <vt:lpstr>'МАТЕР (15)'!Заголовки_для_печати</vt:lpstr>
      <vt:lpstr>'МАТЕР (16)'!Заголовки_для_печати</vt:lpstr>
      <vt:lpstr>'МАТЕР (17)'!Заголовки_для_печати</vt:lpstr>
      <vt:lpstr>'МАТЕР (18)'!Заголовки_для_печати</vt:lpstr>
      <vt:lpstr>'МАТЕР (19)'!Заголовки_для_печати</vt:lpstr>
      <vt:lpstr>'МАТЕР (2)'!Заголовки_для_печати</vt:lpstr>
      <vt:lpstr>'МАТЕР (20)'!Заголовки_для_печати</vt:lpstr>
      <vt:lpstr>'МАТЕР (21)'!Заголовки_для_печати</vt:lpstr>
      <vt:lpstr>'МАТЕР (22)'!Заголовки_для_печати</vt:lpstr>
      <vt:lpstr>'МАТЕР (23)'!Заголовки_для_печати</vt:lpstr>
      <vt:lpstr>'МАТЕР (24)'!Заголовки_для_печати</vt:lpstr>
      <vt:lpstr>'МАТЕР (25)'!Заголовки_для_печати</vt:lpstr>
      <vt:lpstr>'МАТЕР (26)'!Заголовки_для_печати</vt:lpstr>
      <vt:lpstr>'МАТЕР (27)'!Заголовки_для_печати</vt:lpstr>
      <vt:lpstr>'МАТЕР (28)'!Заголовки_для_печати</vt:lpstr>
      <vt:lpstr>'МАТЕР (29)'!Заголовки_для_печати</vt:lpstr>
      <vt:lpstr>'МАТЕР (3)'!Заголовки_для_печати</vt:lpstr>
      <vt:lpstr>'МАТЕР (30)'!Заголовки_для_печати</vt:lpstr>
      <vt:lpstr>'МАТЕР (31)'!Заголовки_для_печати</vt:lpstr>
      <vt:lpstr>'МАТЕР (32)'!Заголовки_для_печати</vt:lpstr>
      <vt:lpstr>'МАТЕР (33)'!Заголовки_для_печати</vt:lpstr>
      <vt:lpstr>'МАТЕР (34)'!Заголовки_для_печати</vt:lpstr>
      <vt:lpstr>'МАТЕР (35)'!Заголовки_для_печати</vt:lpstr>
      <vt:lpstr>'МАТЕР (36)'!Заголовки_для_печати</vt:lpstr>
      <vt:lpstr>'МАТЕР (37)'!Заголовки_для_печати</vt:lpstr>
      <vt:lpstr>'МАТЕР (38)'!Заголовки_для_печати</vt:lpstr>
      <vt:lpstr>'МАТЕР (39)'!Заголовки_для_печати</vt:lpstr>
      <vt:lpstr>'МАТЕР (4)'!Заголовки_для_печати</vt:lpstr>
      <vt:lpstr>'МАТЕР (40)'!Заголовки_для_печати</vt:lpstr>
      <vt:lpstr>'МАТЕР (41)'!Заголовки_для_печати</vt:lpstr>
      <vt:lpstr>'МАТЕР (42)'!Заголовки_для_печати</vt:lpstr>
      <vt:lpstr>'МАТЕР (43)'!Заголовки_для_печати</vt:lpstr>
      <vt:lpstr>'МАТЕР (44)'!Заголовки_для_печати</vt:lpstr>
      <vt:lpstr>'МАТЕР (45)'!Заголовки_для_печати</vt:lpstr>
      <vt:lpstr>'МАТЕР (46)'!Заголовки_для_печати</vt:lpstr>
      <vt:lpstr>'МАТЕР (47)'!Заголовки_для_печати</vt:lpstr>
      <vt:lpstr>'МАТЕР (48)'!Заголовки_для_печати</vt:lpstr>
      <vt:lpstr>'МАТЕР (49)'!Заголовки_для_печати</vt:lpstr>
      <vt:lpstr>'МАТЕР (5)'!Заголовки_для_печати</vt:lpstr>
      <vt:lpstr>'МАТЕР (50)'!Заголовки_для_печати</vt:lpstr>
      <vt:lpstr>'МАТЕР (51)'!Заголовки_для_печати</vt:lpstr>
      <vt:lpstr>'МАТЕР (52)'!Заголовки_для_печати</vt:lpstr>
      <vt:lpstr>'МАТЕР (53)'!Заголовки_для_печати</vt:lpstr>
      <vt:lpstr>'МАТЕР (54)'!Заголовки_для_печати</vt:lpstr>
      <vt:lpstr>'МАТЕР (55)'!Заголовки_для_печати</vt:lpstr>
      <vt:lpstr>'МАТЕР (6)'!Заголовки_для_печати</vt:lpstr>
      <vt:lpstr>'МАТЕР (7)'!Заголовки_для_печати</vt:lpstr>
      <vt:lpstr>'МАТЕР (8)'!Заголовки_для_печати</vt:lpstr>
      <vt:lpstr>'МАТЕР (9)'!Заголовки_для_печати</vt:lpstr>
      <vt:lpstr>'bv_abc4 (15)'!Область_печати</vt:lpstr>
      <vt:lpstr>'bv_abc4 (38)'!Область_печати</vt:lpstr>
      <vt:lpstr>'bv_abc4 (39)'!Область_печати</vt:lpstr>
      <vt:lpstr>'всп форма'!Область_печати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sdto-1</cp:lastModifiedBy>
  <cp:lastPrinted>2022-02-08T11:44:06Z</cp:lastPrinted>
  <dcterms:created xsi:type="dcterms:W3CDTF">2008-02-01T06:52:42Z</dcterms:created>
  <dcterms:modified xsi:type="dcterms:W3CDTF">2022-02-25T07:39:17Z</dcterms:modified>
</cp:coreProperties>
</file>