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75" windowWidth="20055" windowHeight="7935" firstSheet="30" activeTab="37"/>
  </bookViews>
  <sheets>
    <sheet name="bv_abc4" sheetId="1" r:id="rId1"/>
    <sheet name="МАТЕР" sheetId="2" r:id="rId2"/>
    <sheet name="bv_abc4 (2)" sheetId="3" r:id="rId3"/>
    <sheet name="МАТЕР (2)" sheetId="4" r:id="rId4"/>
    <sheet name="bv_abc4 (3)" sheetId="5" r:id="rId5"/>
    <sheet name="МАТЕР (3)" sheetId="6" r:id="rId6"/>
    <sheet name="bv_abc4 (5)" sheetId="9" r:id="rId7"/>
    <sheet name="МАТЕР (5)" sheetId="10" r:id="rId8"/>
    <sheet name="bv_abc4 (6)" sheetId="11" r:id="rId9"/>
    <sheet name="МАТЕР (6)" sheetId="12" r:id="rId10"/>
    <sheet name="bv_abc4 (7)" sheetId="13" r:id="rId11"/>
    <sheet name="МАТЕР (7)" sheetId="14" r:id="rId12"/>
    <sheet name="bv_abc4 (8)" sheetId="15" r:id="rId13"/>
    <sheet name="МАТЕР (8)" sheetId="16" r:id="rId14"/>
    <sheet name="bv_abc4 (9)" sheetId="17" r:id="rId15"/>
    <sheet name="МАТЕР (9)" sheetId="18" r:id="rId16"/>
    <sheet name="bv_abc4 (10)" sheetId="19" r:id="rId17"/>
    <sheet name="МАТЕР (10)" sheetId="20" r:id="rId18"/>
    <sheet name="bv_abc4 (11)" sheetId="21" r:id="rId19"/>
    <sheet name="МАТЕР (11)" sheetId="22" r:id="rId20"/>
    <sheet name="bv_abc4 (12)" sheetId="23" r:id="rId21"/>
    <sheet name="МАТЕР (12)" sheetId="24" r:id="rId22"/>
    <sheet name="bv_abc4 (13)" sheetId="25" r:id="rId23"/>
    <sheet name="МАТЕР (13)" sheetId="26" r:id="rId24"/>
    <sheet name="bv_abc4 (14)" sheetId="27" r:id="rId25"/>
    <sheet name="МАТЕР (14)" sheetId="28" r:id="rId26"/>
    <sheet name="bv_abc4 (15)" sheetId="29" r:id="rId27"/>
    <sheet name="МАТЕР (15)" sheetId="30" r:id="rId28"/>
    <sheet name="bv_abc4 (16)" sheetId="31" r:id="rId29"/>
    <sheet name="МАТЕР (16)" sheetId="32" r:id="rId30"/>
    <sheet name="bv_abc4 (17)" sheetId="33" r:id="rId31"/>
    <sheet name="МАТЕР (17)" sheetId="34" r:id="rId32"/>
    <sheet name="bv_abc4 (18)" sheetId="35" r:id="rId33"/>
    <sheet name="МАТЕР (18)" sheetId="36" r:id="rId34"/>
    <sheet name="bv_abc4 (19)" sheetId="37" r:id="rId35"/>
    <sheet name="МАТЕР (19)" sheetId="38" r:id="rId36"/>
    <sheet name="2-17_ЛРВ" sheetId="39" r:id="rId37"/>
    <sheet name="РЕСУРС" sheetId="40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_FilterDatabase" localSheetId="1" hidden="1">МАТЕР!#REF!</definedName>
    <definedName name="_xlnm._FilterDatabase" localSheetId="17" hidden="1">'МАТЕР (10)'!#REF!</definedName>
    <definedName name="_xlnm._FilterDatabase" localSheetId="19" hidden="1">'МАТЕР (11)'!#REF!</definedName>
    <definedName name="_xlnm._FilterDatabase" localSheetId="21" hidden="1">'МАТЕР (12)'!#REF!</definedName>
    <definedName name="_xlnm._FilterDatabase" localSheetId="23" hidden="1">'МАТЕР (13)'!#REF!</definedName>
    <definedName name="_xlnm._FilterDatabase" localSheetId="25" hidden="1">'МАТЕР (14)'!#REF!</definedName>
    <definedName name="_xlnm._FilterDatabase" localSheetId="27" hidden="1">'МАТЕР (15)'!#REF!</definedName>
    <definedName name="_xlnm._FilterDatabase" localSheetId="29" hidden="1">'МАТЕР (16)'!#REF!</definedName>
    <definedName name="_xlnm._FilterDatabase" localSheetId="31" hidden="1">'МАТЕР (17)'!#REF!</definedName>
    <definedName name="_xlnm._FilterDatabase" localSheetId="33" hidden="1">'МАТЕР (18)'!#REF!</definedName>
    <definedName name="_xlnm._FilterDatabase" localSheetId="35" hidden="1">'МАТЕР (19)'!#REF!</definedName>
    <definedName name="_xlnm._FilterDatabase" localSheetId="3" hidden="1">'МАТЕР (2)'!#REF!</definedName>
    <definedName name="_xlnm._FilterDatabase" localSheetId="5" hidden="1">'МАТЕР (3)'!#REF!</definedName>
    <definedName name="_xlnm._FilterDatabase" localSheetId="7" hidden="1">'МАТЕР (5)'!#REF!</definedName>
    <definedName name="_xlnm._FilterDatabase" localSheetId="9" hidden="1">'МАТЕР (6)'!#REF!</definedName>
    <definedName name="_xlnm._FilterDatabase" localSheetId="11" hidden="1">'МАТЕР (7)'!#REF!</definedName>
    <definedName name="_xlnm._FilterDatabase" localSheetId="13" hidden="1">'МАТЕР (8)'!#REF!</definedName>
    <definedName name="_xlnm._FilterDatabase" localSheetId="15" hidden="1">'МАТЕР (9)'!#REF!</definedName>
    <definedName name="_xlnm._FilterDatabase" localSheetId="37" hidden="1">РЕСУРС!$A$72:$D$125</definedName>
    <definedName name="_xlnm.Print_Titles" localSheetId="36">'2-17_ЛРВ'!$14:$14</definedName>
    <definedName name="_xlnm.Print_Titles" localSheetId="0">bv_abc4!$14:$14</definedName>
    <definedName name="_xlnm.Print_Titles" localSheetId="16">'bv_abc4 (10)'!$14:$14</definedName>
    <definedName name="_xlnm.Print_Titles" localSheetId="18">'bv_abc4 (11)'!$14:$14</definedName>
    <definedName name="_xlnm.Print_Titles" localSheetId="20">'bv_abc4 (12)'!$14:$14</definedName>
    <definedName name="_xlnm.Print_Titles" localSheetId="22">'bv_abc4 (13)'!$14:$14</definedName>
    <definedName name="_xlnm.Print_Titles" localSheetId="24">'bv_abc4 (14)'!$14:$14</definedName>
    <definedName name="_xlnm.Print_Titles" localSheetId="26">'bv_abc4 (15)'!$14:$14</definedName>
    <definedName name="_xlnm.Print_Titles" localSheetId="28">'bv_abc4 (16)'!$14:$14</definedName>
    <definedName name="_xlnm.Print_Titles" localSheetId="30">'bv_abc4 (17)'!$14:$14</definedName>
    <definedName name="_xlnm.Print_Titles" localSheetId="32">'bv_abc4 (18)'!$14:$14</definedName>
    <definedName name="_xlnm.Print_Titles" localSheetId="34">'bv_abc4 (19)'!$14:$14</definedName>
    <definedName name="_xlnm.Print_Titles" localSheetId="2">'bv_abc4 (2)'!$14:$14</definedName>
    <definedName name="_xlnm.Print_Titles" localSheetId="4">'bv_abc4 (3)'!$14:$14</definedName>
    <definedName name="_xlnm.Print_Titles" localSheetId="6">'bv_abc4 (5)'!$14:$14</definedName>
    <definedName name="_xlnm.Print_Titles" localSheetId="8">'bv_abc4 (6)'!$14:$14</definedName>
    <definedName name="_xlnm.Print_Titles" localSheetId="10">'bv_abc4 (7)'!$14:$14</definedName>
    <definedName name="_xlnm.Print_Titles" localSheetId="12">'bv_abc4 (8)'!$14:$14</definedName>
    <definedName name="_xlnm.Print_Titles" localSheetId="14">'bv_abc4 (9)'!$14:$14</definedName>
    <definedName name="_xlnm.Print_Titles" localSheetId="1">МАТЕР!$11:$11</definedName>
    <definedName name="_xlnm.Print_Titles" localSheetId="17">'МАТЕР (10)'!$11:$11</definedName>
    <definedName name="_xlnm.Print_Titles" localSheetId="19">'МАТЕР (11)'!$11:$11</definedName>
    <definedName name="_xlnm.Print_Titles" localSheetId="21">'МАТЕР (12)'!$11:$11</definedName>
    <definedName name="_xlnm.Print_Titles" localSheetId="23">'МАТЕР (13)'!$11:$11</definedName>
    <definedName name="_xlnm.Print_Titles" localSheetId="25">'МАТЕР (14)'!$11:$11</definedName>
    <definedName name="_xlnm.Print_Titles" localSheetId="27">'МАТЕР (15)'!$11:$11</definedName>
    <definedName name="_xlnm.Print_Titles" localSheetId="29">'МАТЕР (16)'!$11:$11</definedName>
    <definedName name="_xlnm.Print_Titles" localSheetId="31">'МАТЕР (17)'!$11:$11</definedName>
    <definedName name="_xlnm.Print_Titles" localSheetId="33">'МАТЕР (18)'!$11:$11</definedName>
    <definedName name="_xlnm.Print_Titles" localSheetId="35">'МАТЕР (19)'!$11:$11</definedName>
    <definedName name="_xlnm.Print_Titles" localSheetId="3">'МАТЕР (2)'!$11:$11</definedName>
    <definedName name="_xlnm.Print_Titles" localSheetId="5">'МАТЕР (3)'!$11:$11</definedName>
    <definedName name="_xlnm.Print_Titles" localSheetId="7">'МАТЕР (5)'!$11:$11</definedName>
    <definedName name="_xlnm.Print_Titles" localSheetId="9">'МАТЕР (6)'!$11:$11</definedName>
    <definedName name="_xlnm.Print_Titles" localSheetId="11">'МАТЕР (7)'!$11:$11</definedName>
    <definedName name="_xlnm.Print_Titles" localSheetId="13">'МАТЕР (8)'!$11:$11</definedName>
    <definedName name="_xlnm.Print_Titles" localSheetId="15">'МАТЕР (9)'!$11:$11</definedName>
    <definedName name="_xlnm.Print_Titles" localSheetId="37">РЕСУРС!$11:$11</definedName>
  </definedNames>
  <calcPr calcId="125725"/>
</workbook>
</file>

<file path=xl/calcChain.xml><?xml version="1.0" encoding="utf-8"?>
<calcChain xmlns="http://schemas.openxmlformats.org/spreadsheetml/2006/main">
  <c r="D19" i="40"/>
  <c r="D32" i="38"/>
  <c r="D31"/>
  <c r="D30"/>
  <c r="D29"/>
  <c r="D28"/>
  <c r="D27"/>
  <c r="D26"/>
  <c r="D22"/>
  <c r="D21"/>
  <c r="D17"/>
  <c r="D18" s="1"/>
  <c r="A4"/>
  <c r="A2"/>
  <c r="E27" i="37"/>
  <c r="F34" s="1"/>
  <c r="E23"/>
  <c r="F26" s="1"/>
  <c r="F22"/>
  <c r="F20"/>
  <c r="F19"/>
  <c r="E16"/>
  <c r="F17" s="1"/>
  <c r="D32" i="36"/>
  <c r="D31"/>
  <c r="D30"/>
  <c r="D29"/>
  <c r="D28"/>
  <c r="D27"/>
  <c r="D26"/>
  <c r="D22"/>
  <c r="D21"/>
  <c r="D17"/>
  <c r="D18" s="1"/>
  <c r="A4"/>
  <c r="A2"/>
  <c r="E27" i="35"/>
  <c r="F34" s="1"/>
  <c r="F26"/>
  <c r="F25"/>
  <c r="F24"/>
  <c r="F22"/>
  <c r="F20"/>
  <c r="F19"/>
  <c r="E16"/>
  <c r="F17" s="1"/>
  <c r="D32" i="34"/>
  <c r="D31"/>
  <c r="D30"/>
  <c r="D29"/>
  <c r="D28"/>
  <c r="D27"/>
  <c r="D26"/>
  <c r="D22"/>
  <c r="D21"/>
  <c r="D17"/>
  <c r="D18" s="1"/>
  <c r="A4"/>
  <c r="A2"/>
  <c r="E27" i="33"/>
  <c r="F34" s="1"/>
  <c r="F26"/>
  <c r="F25"/>
  <c r="F24"/>
  <c r="F22"/>
  <c r="F20"/>
  <c r="F19"/>
  <c r="E16"/>
  <c r="F17" s="1"/>
  <c r="D32" i="32"/>
  <c r="D31"/>
  <c r="D30"/>
  <c r="D29"/>
  <c r="D28"/>
  <c r="D27"/>
  <c r="D26"/>
  <c r="D22"/>
  <c r="D21"/>
  <c r="D17"/>
  <c r="D18" s="1"/>
  <c r="A4"/>
  <c r="A2"/>
  <c r="E27" i="31"/>
  <c r="F34" s="1"/>
  <c r="F26"/>
  <c r="F25"/>
  <c r="F24"/>
  <c r="F22"/>
  <c r="F20"/>
  <c r="F19"/>
  <c r="E16"/>
  <c r="F17" s="1"/>
  <c r="D32" i="30"/>
  <c r="D31"/>
  <c r="D30"/>
  <c r="D29"/>
  <c r="D28"/>
  <c r="D27"/>
  <c r="D26"/>
  <c r="D22"/>
  <c r="D21"/>
  <c r="D17"/>
  <c r="D18" s="1"/>
  <c r="A4"/>
  <c r="A2"/>
  <c r="E27" i="29"/>
  <c r="F33" s="1"/>
  <c r="F26"/>
  <c r="F25"/>
  <c r="F24"/>
  <c r="F22"/>
  <c r="F20"/>
  <c r="F19"/>
  <c r="E16"/>
  <c r="F17" s="1"/>
  <c r="D32" i="28"/>
  <c r="D31"/>
  <c r="D30"/>
  <c r="D29"/>
  <c r="D28"/>
  <c r="D27"/>
  <c r="D26"/>
  <c r="D22"/>
  <c r="D21"/>
  <c r="D17"/>
  <c r="D18" s="1"/>
  <c r="A4"/>
  <c r="A2"/>
  <c r="E27" i="27"/>
  <c r="F34" s="1"/>
  <c r="E23"/>
  <c r="F26" s="1"/>
  <c r="F22"/>
  <c r="F20"/>
  <c r="F19"/>
  <c r="E16"/>
  <c r="F17" s="1"/>
  <c r="D32" i="26"/>
  <c r="D31"/>
  <c r="D30"/>
  <c r="D29"/>
  <c r="D28"/>
  <c r="D27"/>
  <c r="D26"/>
  <c r="D22"/>
  <c r="D21"/>
  <c r="D17"/>
  <c r="D18" s="1"/>
  <c r="A4"/>
  <c r="A2"/>
  <c r="E27" i="25"/>
  <c r="F34" s="1"/>
  <c r="F26"/>
  <c r="F25"/>
  <c r="F24"/>
  <c r="F22"/>
  <c r="F20"/>
  <c r="F19"/>
  <c r="E16"/>
  <c r="F17" s="1"/>
  <c r="D32" i="24"/>
  <c r="D31"/>
  <c r="D30"/>
  <c r="D29"/>
  <c r="D28"/>
  <c r="D27"/>
  <c r="D26"/>
  <c r="D22"/>
  <c r="D21"/>
  <c r="D17"/>
  <c r="D18" s="1"/>
  <c r="A4"/>
  <c r="A2"/>
  <c r="E27" i="23"/>
  <c r="F34" s="1"/>
  <c r="F26"/>
  <c r="F25"/>
  <c r="F24"/>
  <c r="F22"/>
  <c r="F20"/>
  <c r="F19"/>
  <c r="E16"/>
  <c r="F17" s="1"/>
  <c r="D32" i="22"/>
  <c r="D31"/>
  <c r="D30"/>
  <c r="D29"/>
  <c r="D28"/>
  <c r="D27"/>
  <c r="D26"/>
  <c r="D22"/>
  <c r="D21"/>
  <c r="D17"/>
  <c r="D18" s="1"/>
  <c r="A4"/>
  <c r="A2"/>
  <c r="E27" i="21"/>
  <c r="F34" s="1"/>
  <c r="F26"/>
  <c r="F25"/>
  <c r="F24"/>
  <c r="F22"/>
  <c r="F20"/>
  <c r="F19"/>
  <c r="E16"/>
  <c r="F17" s="1"/>
  <c r="D32" i="20"/>
  <c r="D31"/>
  <c r="D30"/>
  <c r="D29"/>
  <c r="D28"/>
  <c r="D27"/>
  <c r="D26"/>
  <c r="D22"/>
  <c r="D21"/>
  <c r="D17"/>
  <c r="D18" s="1"/>
  <c r="A4"/>
  <c r="A2"/>
  <c r="E27" i="19"/>
  <c r="F34" s="1"/>
  <c r="F26"/>
  <c r="F25"/>
  <c r="F24"/>
  <c r="F22"/>
  <c r="F20"/>
  <c r="F19"/>
  <c r="E16"/>
  <c r="F17" s="1"/>
  <c r="D32" i="18"/>
  <c r="D31"/>
  <c r="D30"/>
  <c r="D29"/>
  <c r="D28"/>
  <c r="D27"/>
  <c r="D26"/>
  <c r="D22"/>
  <c r="D21"/>
  <c r="D17"/>
  <c r="D18" s="1"/>
  <c r="A4"/>
  <c r="A2"/>
  <c r="E27" i="17"/>
  <c r="F34" s="1"/>
  <c r="F26"/>
  <c r="F25"/>
  <c r="F24"/>
  <c r="F22"/>
  <c r="F20"/>
  <c r="F19"/>
  <c r="E16"/>
  <c r="F17" s="1"/>
  <c r="D32" i="16"/>
  <c r="D31"/>
  <c r="D30"/>
  <c r="D29"/>
  <c r="D28"/>
  <c r="D27"/>
  <c r="D26"/>
  <c r="D22"/>
  <c r="D21"/>
  <c r="D17"/>
  <c r="D18" s="1"/>
  <c r="A4"/>
  <c r="A2"/>
  <c r="E27" i="15"/>
  <c r="F34" s="1"/>
  <c r="F26"/>
  <c r="F25"/>
  <c r="F24"/>
  <c r="F22"/>
  <c r="F20"/>
  <c r="F19"/>
  <c r="E16"/>
  <c r="F17" s="1"/>
  <c r="D32" i="14"/>
  <c r="D31"/>
  <c r="D30"/>
  <c r="D29"/>
  <c r="D28"/>
  <c r="D27"/>
  <c r="D26"/>
  <c r="D22"/>
  <c r="D21"/>
  <c r="D17"/>
  <c r="D18" s="1"/>
  <c r="A4"/>
  <c r="A2"/>
  <c r="E27" i="13"/>
  <c r="F34" s="1"/>
  <c r="F26"/>
  <c r="F25"/>
  <c r="F24"/>
  <c r="F22"/>
  <c r="F20"/>
  <c r="F19"/>
  <c r="E16"/>
  <c r="F17" s="1"/>
  <c r="D32" i="12"/>
  <c r="D31"/>
  <c r="D30"/>
  <c r="D29"/>
  <c r="D28"/>
  <c r="D27"/>
  <c r="D26"/>
  <c r="D22"/>
  <c r="D21"/>
  <c r="D17"/>
  <c r="D18" s="1"/>
  <c r="A4"/>
  <c r="A2"/>
  <c r="E27" i="11"/>
  <c r="F34" s="1"/>
  <c r="F26"/>
  <c r="F25"/>
  <c r="F24"/>
  <c r="F22"/>
  <c r="F20"/>
  <c r="F19"/>
  <c r="E16"/>
  <c r="F17" s="1"/>
  <c r="D32" i="10"/>
  <c r="D31"/>
  <c r="D30"/>
  <c r="D29"/>
  <c r="D28"/>
  <c r="D27"/>
  <c r="D26"/>
  <c r="D22"/>
  <c r="D21"/>
  <c r="D17"/>
  <c r="D18" s="1"/>
  <c r="A4"/>
  <c r="A2"/>
  <c r="E27" i="9"/>
  <c r="F34" s="1"/>
  <c r="F26"/>
  <c r="F25"/>
  <c r="F24"/>
  <c r="F22"/>
  <c r="F20"/>
  <c r="F19"/>
  <c r="E16"/>
  <c r="F17" s="1"/>
  <c r="D32" i="6"/>
  <c r="D31"/>
  <c r="D30"/>
  <c r="D29"/>
  <c r="D28"/>
  <c r="D27"/>
  <c r="D26"/>
  <c r="D22"/>
  <c r="D21"/>
  <c r="D17"/>
  <c r="D18" s="1"/>
  <c r="A4"/>
  <c r="A2"/>
  <c r="F32" i="5"/>
  <c r="F28"/>
  <c r="E27"/>
  <c r="F33" s="1"/>
  <c r="F26"/>
  <c r="F25"/>
  <c r="F24"/>
  <c r="F22"/>
  <c r="F20"/>
  <c r="F19"/>
  <c r="F17"/>
  <c r="F39" s="1"/>
  <c r="E16"/>
  <c r="D32" i="4"/>
  <c r="D31"/>
  <c r="D30"/>
  <c r="D29"/>
  <c r="D28"/>
  <c r="D27"/>
  <c r="D26"/>
  <c r="D22"/>
  <c r="D21"/>
  <c r="D17"/>
  <c r="D18" s="1"/>
  <c r="A4"/>
  <c r="A2"/>
  <c r="E27" i="3"/>
  <c r="F34" s="1"/>
  <c r="E23"/>
  <c r="F26" s="1"/>
  <c r="F22"/>
  <c r="F20"/>
  <c r="F19"/>
  <c r="E16"/>
  <c r="F17" s="1"/>
  <c r="D32" i="2"/>
  <c r="D31"/>
  <c r="D30"/>
  <c r="D29"/>
  <c r="D28"/>
  <c r="D27"/>
  <c r="D26"/>
  <c r="D22"/>
  <c r="D21"/>
  <c r="D17"/>
  <c r="D18" s="1"/>
  <c r="A4"/>
  <c r="A2"/>
  <c r="E27" i="1"/>
  <c r="F34" s="1"/>
  <c r="F26"/>
  <c r="F25"/>
  <c r="F24"/>
  <c r="F22"/>
  <c r="F20"/>
  <c r="F19"/>
  <c r="E16"/>
  <c r="F17" s="1"/>
  <c r="F30" i="29" l="1"/>
  <c r="F34"/>
  <c r="F30" i="5"/>
  <c r="F34"/>
  <c r="F28" i="13"/>
  <c r="F39" s="1"/>
  <c r="F28" i="29"/>
  <c r="F39" s="1"/>
  <c r="F32"/>
  <c r="F25" i="37"/>
  <c r="F29"/>
  <c r="F31"/>
  <c r="F33"/>
  <c r="F24"/>
  <c r="F28"/>
  <c r="F30"/>
  <c r="F32"/>
  <c r="F29" i="35"/>
  <c r="F31"/>
  <c r="F33"/>
  <c r="F28"/>
  <c r="F39" s="1"/>
  <c r="F30"/>
  <c r="F32"/>
  <c r="F29" i="33"/>
  <c r="F31"/>
  <c r="F33"/>
  <c r="F28"/>
  <c r="F39" s="1"/>
  <c r="F30"/>
  <c r="F32"/>
  <c r="F29" i="31"/>
  <c r="F31"/>
  <c r="F33"/>
  <c r="F28"/>
  <c r="F39" s="1"/>
  <c r="F30"/>
  <c r="F32"/>
  <c r="F29" i="29"/>
  <c r="F31"/>
  <c r="F25" i="27"/>
  <c r="F29"/>
  <c r="F31"/>
  <c r="F33"/>
  <c r="F24"/>
  <c r="F28"/>
  <c r="F30"/>
  <c r="F32"/>
  <c r="F29" i="25"/>
  <c r="F31"/>
  <c r="F33"/>
  <c r="F28"/>
  <c r="F39" s="1"/>
  <c r="F30"/>
  <c r="F32"/>
  <c r="F29" i="23"/>
  <c r="F31"/>
  <c r="F33"/>
  <c r="F28"/>
  <c r="F39" s="1"/>
  <c r="F30"/>
  <c r="F32"/>
  <c r="F29" i="21"/>
  <c r="F31"/>
  <c r="F33"/>
  <c r="F28"/>
  <c r="F39" s="1"/>
  <c r="F30"/>
  <c r="F32"/>
  <c r="F29" i="19"/>
  <c r="F31"/>
  <c r="F33"/>
  <c r="F28"/>
  <c r="F39" s="1"/>
  <c r="F30"/>
  <c r="F32"/>
  <c r="F29" i="17"/>
  <c r="F31"/>
  <c r="F33"/>
  <c r="F28"/>
  <c r="F39" s="1"/>
  <c r="F30"/>
  <c r="F32"/>
  <c r="F29" i="15"/>
  <c r="F31"/>
  <c r="F33"/>
  <c r="F28"/>
  <c r="F39" s="1"/>
  <c r="F30"/>
  <c r="F32"/>
  <c r="F29" i="13"/>
  <c r="F31"/>
  <c r="F33"/>
  <c r="F30"/>
  <c r="F32"/>
  <c r="F29" i="11"/>
  <c r="F31"/>
  <c r="F33"/>
  <c r="F28"/>
  <c r="F39" s="1"/>
  <c r="F30"/>
  <c r="F32"/>
  <c r="F29" i="9"/>
  <c r="F31"/>
  <c r="F33"/>
  <c r="F28"/>
  <c r="F39" s="1"/>
  <c r="F30"/>
  <c r="F32"/>
  <c r="F29" i="5"/>
  <c r="F31"/>
  <c r="F25" i="3"/>
  <c r="F29"/>
  <c r="F31"/>
  <c r="F33"/>
  <c r="F24"/>
  <c r="F39" s="1"/>
  <c r="F28"/>
  <c r="F30"/>
  <c r="F32"/>
  <c r="F29" i="1"/>
  <c r="F31"/>
  <c r="F33"/>
  <c r="F28"/>
  <c r="F39" s="1"/>
  <c r="F30"/>
  <c r="F32"/>
  <c r="F39" i="27" l="1"/>
  <c r="F39" i="37"/>
</calcChain>
</file>

<file path=xl/sharedStrings.xml><?xml version="1.0" encoding="utf-8"?>
<sst xmlns="http://schemas.openxmlformats.org/spreadsheetml/2006/main" count="4330" uniqueCount="798">
  <si>
    <t>Форма N 5</t>
  </si>
  <si>
    <t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</si>
  <si>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</si>
  <si>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16-18-1</t>
    </r>
  </si>
  <si>
    <t>(локальная ресурсная смета)</t>
  </si>
  <si>
    <t xml:space="preserve">                   </t>
  </si>
  <si>
    <t xml:space="preserve">на </t>
  </si>
  <si>
    <t>ВОССТАНОВЛЕНИЕ ТЕПЛОИЗОЛЯЦИИ ТЕПЛОВЫХ СЕТЕЙ ПО АДРЕСУ: МАССИВ ТТЗ-1, ЛК-4-1, ОТ ЛК-4-1 ДО ТК-1 (Д-САД №2) (Д-219 ММ L-300 П.М.)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</si>
  <si>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</si>
  <si>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</si>
  <si>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</si>
  <si>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</si>
  <si>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</si>
  <si>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</si>
  <si>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</si>
  <si>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</si>
  <si>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</si>
  <si>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</si>
  <si>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Е66-24-1</t>
  </si>
  <si>
    <t>РАЗБОРКА ТЕПЛОВОЙ ИЗОЛЯЦИИ ИЗ: ПЛИТ, СЕГМЕНТОВ И СКОРЛУП</t>
  </si>
  <si>
    <t>100М2</t>
  </si>
  <si>
    <t>1.1</t>
  </si>
  <si>
    <t>ЗАТРАТЫ ТРУДА РАБОЧИХ-СТРОИТЕЛЕЙ</t>
  </si>
  <si>
    <t>ЧЕЛ.-Ч</t>
  </si>
  <si>
    <t>2</t>
  </si>
  <si>
    <t>Е311-050-01</t>
  </si>
  <si>
    <t>ПОГРУЗОЧНО-РАЗГРУЗОЧНЫЕ РАБОТЫ ПРИ АВТОМОБИЛЬНЫХ ПЕРЕВОЗКАХ. МУСОР СТРОИТЕЛЬНЫЙ С ПОГРУЗКОЙ ВРУЧНУЮ: ПОГРУЗКА</t>
  </si>
  <si>
    <t>Т</t>
  </si>
  <si>
    <t>2.1</t>
  </si>
  <si>
    <t>2.2</t>
  </si>
  <si>
    <t>163</t>
  </si>
  <si>
    <t>АВТОМОБИЛИ-САМОСВАЛЫ ГРУЗОПОДЪЕМНОСТЬЮ ДО 10 Т</t>
  </si>
  <si>
    <t>МАШ.-Ч</t>
  </si>
  <si>
    <t>3</t>
  </si>
  <si>
    <t>Е310-1025</t>
  </si>
  <si>
    <t>ПЕРЕВОЗКА ГРУЗОВ АВТОМОБИЛЕМ, РАССТОЯНИЕ ПЕРЕВОЗКИ 25 КМ, КЛАСС ГРУЗА 1</t>
  </si>
  <si>
    <t>3.1</t>
  </si>
  <si>
    <t>4</t>
  </si>
  <si>
    <t>КАЛЬК. ТТЭ</t>
  </si>
  <si>
    <t>ИЗОЛЯЦИЯ ТРУБОПРОВОДОВ Д-219 ММ МАТАМИ ПРОШИВНЫМИ  Т.40 ММ</t>
  </si>
  <si>
    <t>10М</t>
  </si>
  <si>
    <t>4.1</t>
  </si>
  <si>
    <t>4.2</t>
  </si>
  <si>
    <t>14820</t>
  </si>
  <si>
    <t>ЛЕНТА БАНДАЖНАЯ</t>
  </si>
  <si>
    <t>М</t>
  </si>
  <si>
    <t>4.3</t>
  </si>
  <si>
    <t>38570</t>
  </si>
  <si>
    <t>МАТЫ ПРОШИВНЫЕ</t>
  </si>
  <si>
    <t>М3</t>
  </si>
  <si>
    <t>5</t>
  </si>
  <si>
    <t>Е2601-054-01</t>
  </si>
  <si>
    <t>ОБЕРТЫВАНИЕ ПОВЕРХНОСТИ ИЗОЛЯЦИИ РУЛОННЫМИ МАТЕРИАЛАМИ НАСУХО С ПРОКЛЕЙКОЙ ШВОВ</t>
  </si>
  <si>
    <t>5.1</t>
  </si>
  <si>
    <t>5.2</t>
  </si>
  <si>
    <t>АВТОМОБИЛИ БОРТОВЫЕ ГРУЗОПОДЪЕМНОСТЬЮ ДО 5 Т</t>
  </si>
  <si>
    <t>5.3</t>
  </si>
  <si>
    <t>28405</t>
  </si>
  <si>
    <t>ФОЛЬГОИЗОЛ (ТФП)</t>
  </si>
  <si>
    <t>М2</t>
  </si>
  <si>
    <t>5.4</t>
  </si>
  <si>
    <t>30101</t>
  </si>
  <si>
    <t>БИТУМЫ НЕФТЯНЫЕ СТРОИТЕЛЬНЫЕ ИЗОЛЯЦИОННЫЕ БНИ-IV-3, БНИ-IV, БНИ-V</t>
  </si>
  <si>
    <t>5.5</t>
  </si>
  <si>
    <t>31226</t>
  </si>
  <si>
    <t>ЛАК БТ-577</t>
  </si>
  <si>
    <t>5.6</t>
  </si>
  <si>
    <t>32124</t>
  </si>
  <si>
    <t>МАСТИКА КЛЕЯЩАЯ МОРОЗОСТОЙКАЯ БИТУМНО-МАСЛЯНАЯ МБ-50</t>
  </si>
  <si>
    <t>5.7</t>
  </si>
  <si>
    <t>33404</t>
  </si>
  <si>
    <t>ЛЕНТА СТАЛЬНАЯ УПАКОВОЧНАЯ, МЯГКАЯ, НОРМАЛЬНОЙ ТОЧНОСТИ 0,7Х20-50 ММ</t>
  </si>
  <si>
    <t>ИТОГО ПО ЛОКАЛЬНОЙ РЕСУРСНОЙ ВЕДОМОСТИ:</t>
  </si>
  <si>
    <t>ТРУДОВЫЕ РЕСУРСЫ</t>
  </si>
  <si>
    <t xml:space="preserve">ЛОКАЛЬНАЯ РЕСУРСНАЯ СМЕТА 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</si>
  <si>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</si>
  <si>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</si>
  <si>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</si>
  <si>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</si>
  <si>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</si>
  <si>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</si>
  <si>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</si>
  <si>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ИТОГО ПО СТРОИТЕЛЬНЫМ МАШИНАМ</t>
  </si>
  <si>
    <t>СУМ</t>
  </si>
  <si>
    <t>СТРОИТЕЛЬНЫЕ МАТЕРИАЛЫ, ИЗДЕЛИЯ И ДЕТАЛИ</t>
  </si>
  <si>
    <t>6</t>
  </si>
  <si>
    <t>7</t>
  </si>
  <si>
    <t>ИТОГО ПО МАТЕРИАЛЬНЫМ РЕСУРСАМ</t>
  </si>
  <si>
    <r>
      <t xml:space="preserve">ЛОКАЛЬНАЯ РЕСУРСНАЯ ВЕДОМОСТЬ </t>
    </r>
    <r>
      <rPr>
        <sz val="12"/>
        <rFont val="Times New Roman Cyr"/>
        <charset val="204"/>
      </rPr>
      <t>№16-18-2</t>
    </r>
  </si>
  <si>
    <t>ВОССТАНОВЛЕНИЕ ТЕПЛОИЗОЛЯЦИИ ТЕПЛОВЫХ СЕТЕЙ ПО АДРЕСУ: МАССИВ ТТЗ-2, ЛК-9-2, ОТ ТК-3 ДО ТВ-4 (БАЗАР) (Д-159 ММ L-240 П.М.)</t>
  </si>
  <si>
    <t>ИЗОЛЯЦИЯ ТРУБОПРОВОДОВ Д-159 ММ МАТАМИ ПРОШИВНЫМИ Т.40 ММ</t>
  </si>
  <si>
    <t>ПРОВОЛОКА Д-1,2 ММ</t>
  </si>
  <si>
    <t>КГ</t>
  </si>
  <si>
    <t xml:space="preserve">МАТЫ ПРОШИВНЫЕ 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</si>
  <si>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16-18-2</t>
    </r>
  </si>
  <si>
    <t>ВОССТАНОВЛЕНИЕ ТЕПЛОИЗОЛЯЦИИ ТЕПЛОВЫХ СЕТЕЙ ПО АДРЕСУ: МАССИВ ТТЗ-2, ЛК-9-1, ОТ ПОВОРОТА В СТОРОНУ Р-1-3 (Д-219 ММ L-100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</si>
  <si>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16-18-5</t>
    </r>
  </si>
  <si>
    <t xml:space="preserve"> ВОССТАНОВЛЕНИЕ ТЕПЛОИЗОЛЯЦИИ ТЕПЛОВЫХ СЕТЕЙ ПО АДРЕСУ: МАССИВ А.ЮГНАКИЙ, ЛК-3-2, ОТ ТК-25 ДО ОТПУСКА В ТК-26  (Д-108 ММ L-200 П.М.)</t>
  </si>
  <si>
    <t>ИЗОЛЯЦИЯ ТРУБОПРОВОДОВ Д-108 ММ МАТАМИ ПРОШИВНЫМИ Т.30 ММ</t>
  </si>
  <si>
    <r>
      <t xml:space="preserve">ЛОКАЛЬНАЯ РЕСУРСНАЯ ВЕДОМОСТЬ </t>
    </r>
    <r>
      <rPr>
        <sz val="12"/>
        <rFont val="Times New Roman Cyr"/>
        <charset val="204"/>
      </rPr>
      <t>№16-18-6</t>
    </r>
  </si>
  <si>
    <t>ВОССТАНОВЛЕНИЕ ТЕПЛОИЗОЛЯЦИИ ТЕПЛОВЫХ СЕТЕЙ ПО АДРЕСУ: МАССИВ А. ЮГНАКИЙ, ЛК-2-1, ОТ ТВ-32 ДО ТВ-28 (Д-159 ММ L-970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</si>
  <si>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16-18-7</t>
    </r>
  </si>
  <si>
    <t xml:space="preserve"> ВОССТАНОВЛЕНИЕ ТЕПЛОИЗОЛЯЦИИ ТЕПЛОВЫХ СЕТЕЙ ПО АДРЕСУ: МАССИВ А. ЮГНАКИЙ, ЛК-2-1, ОТ ТВ-28 ДО ТК-37 (Д-108 ММ L-310 П.М.)  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</si>
  <si>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16-18-8</t>
    </r>
  </si>
  <si>
    <t>ВОССТАНОВЛЕНИЕ ТЕПЛОИЗОЛЯЦИИ ТЕПЛОВЫХ СЕТЕЙ ПО АДРЕСУ: МАССИВ А. ЮГНАКИЙ, ЛК-2-1, ОТ ЛОК.КОТ. ДО ТВ-25 (Д-219 ММ L-160 П.М.)</t>
  </si>
  <si>
    <r>
      <t xml:space="preserve">ЛОКАЛЬНАЯ РЕСУРСНАЯ ВЕДОМОСТЬ </t>
    </r>
    <r>
      <rPr>
        <sz val="12"/>
        <rFont val="Times New Roman Cyr"/>
        <charset val="204"/>
      </rPr>
      <t>№16-18-9</t>
    </r>
  </si>
  <si>
    <t>ВОССТАНОВЛЕНИЕ ТЕПЛОИЗОЛЯЦИИ ТЕПЛОВЫХ СЕТЕЙ ПО АДРЕСУ: МАССИВ А. ЮГНАКИЙ, ЛК-2-2, ОТ ТВ-15 ДО ТВ-13 (Д-159 ММ L-300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</si>
  <si>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16-18-10</t>
    </r>
  </si>
  <si>
    <t>ВОССТАНОВЛЕНИЕ ТЕПЛОИЗОЛЯЦИИ ТЕПЛОВЫХ СЕТЕЙ ПО АДРЕСУ: МАССИВ А. ЮГНАКИЙ, ЛК-2-2, ОТ ТВ-13 ДО ТВ-12 (Д-219 ММ L-90 П.М.)</t>
  </si>
  <si>
    <r>
      <t xml:space="preserve">ЛОКАЛЬНАЯ РЕСУРСНАЯ ВЕДОМОСТЬ </t>
    </r>
    <r>
      <rPr>
        <sz val="12"/>
        <rFont val="Times New Roman Cyr"/>
        <charset val="204"/>
      </rPr>
      <t>№16-18-11</t>
    </r>
  </si>
  <si>
    <t>ВОССТАНОВЛЕНИЕ ТЕПЛОИЗОЛЯЦИИ ТЕПЛОВЫХ СЕТЕЙ ПО АДРЕСУ:МАССИВ А. ЮГНАКИЙ, ЛК-2-2, ОТ ТВ-15 ДО ТВ-20 (Д-159 ММ L-810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</si>
  <si>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16-18-12</t>
    </r>
  </si>
  <si>
    <t xml:space="preserve"> ВОССТАНОВЛЕНИЕ ТЕПЛОИЗОЛЯЦИИ ТЕПЛОВЫХ СЕТЕЙ ПО АДРЕСУ: МАССИВ А. ЮГНАКИЙ, ТК-2-2, ОТ ТВ-20 ДО ТВ-33 (Д-108 ММ L-300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</si>
  <si>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16-18-13</t>
    </r>
  </si>
  <si>
    <t xml:space="preserve"> ВОССТАНОВЛЕНИЕ ТЕПЛОИЗОЛЯЦИИ ТЕПЛОВЫХ СЕТЕЙ ПО АДРЕСУ: МАССИВ КАРАСУ-3, ВВ 0-13 ДО ТВ-4  (Д-273 ММ L-540 П.М.)</t>
  </si>
  <si>
    <t>ИЗОЛЯЦИЯ ТРУБОПРОВОДОВ Д-273 ММ МАТАМИ ПРОШИВНЫМИ Т.40 ММ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</si>
  <si>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16-18-14</t>
    </r>
  </si>
  <si>
    <t>ВОССТАНОВЛЕНИЕ ТЕПЛОИЗОЛЯЦИИ ТЕПЛОВЫХ СЕТЕЙ ПО АДРЕСУ: МАССИВ КАРАСУ-3, ВВ 0-13 ПР, ОТ ТВ-11 ДО ТВ-13 (Д-219 ММ L-200 П.М.)</t>
  </si>
  <si>
    <r>
      <t xml:space="preserve">ЛОКАЛЬНАЯ РЕСУРСНАЯ ВЕДОМОСТЬ </t>
    </r>
    <r>
      <rPr>
        <sz val="12"/>
        <rFont val="Times New Roman Cyr"/>
        <charset val="204"/>
      </rPr>
      <t>№16-18-15</t>
    </r>
  </si>
  <si>
    <t>ВОССТАНОВЛЕНИЕ ТЕПЛОИЗОЛЯЦИИ ТЕПЛОВЫХ СЕТЕЙ ПО АДРЕСУ:МАССИВ КАРАСУ-1, ВВ-0-18, ОТ ТВ-1 ДО ТВ-28 (Д-159 ММ L-250 П.М.)</t>
  </si>
  <si>
    <r>
      <t xml:space="preserve">ЛОКАЛЬНАЯ РЕСУРСНАЯ ВЕДОМОСТЬ </t>
    </r>
    <r>
      <rPr>
        <sz val="12"/>
        <rFont val="Times New Roman Cyr"/>
        <charset val="204"/>
      </rPr>
      <t>№16-18-16</t>
    </r>
  </si>
  <si>
    <t>ВОССТАНОВЛЕНИЕ ТЕПЛОИЗОЛЯЦИИ ТЕПЛОВЫХ СЕТЕЙ ПО АДРЕСУ:МАССИВ КАРАСУ-1, ВВ-0-18, ОТ ТВ-29 ДО ТВ-31 (Д-159 ММ L-280 П.М.)</t>
  </si>
  <si>
    <r>
      <t xml:space="preserve">ЛОКАЛЬНАЯ РЕСУРСНАЯ ВЕДОМОСТЬ </t>
    </r>
    <r>
      <rPr>
        <sz val="12"/>
        <rFont val="Times New Roman Cyr"/>
        <charset val="204"/>
      </rPr>
      <t>№16-18-17</t>
    </r>
  </si>
  <si>
    <t>ВОССТАНОВЛЕНИЕ ТЕПЛОИЗОЛЯЦИИ ТЕПЛОВЫХ СЕТЕЙ ПО АДРЕСУ: МАССИВ КАРАСУ-1, ВВ-0-18, ОТ ТВ-43 ДО ТВ-47 (Д-159 ММ L-290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</si>
  <si>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16-18-18</t>
    </r>
  </si>
  <si>
    <t xml:space="preserve"> ВОССТАНОВЛЕНИЕ ТЕПЛОИЗОЛЯЦИИ ТЕПЛОВЫХ СЕТЕЙ ПО АДРЕСУ: МАССИВ ФЕРУЗА, ВВ 1-23, ОТ ТК-7 ДО ТК-8 (Д-108 ММ L-220 П.М.)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</si>
  <si>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16-18-19</t>
    </r>
  </si>
  <si>
    <t>ВОССТАНОВЛЕНИЕ ТЕПЛОИЗОЛЯЦИИ ТЕПЛОВЫХ СЕТЕЙ ПО АДРЕСУ: МАССИВ ФЕРУЗА, ВВ 1-22, ОТ ПОДЪЕМА В СТОРОНУ ТВ-2 (Д-219 ММ L-120 П.М.)</t>
  </si>
  <si>
    <t>РАЗРАБОТКА ПРОЕКТНО-СМЕТНОЙ ДОКУМЕНТАЦИИ (В ТОМ ЧИСЛЕ ЭЛЕКТРОННАЯ ВЕРСИЯ) НА КАПИТАЛЬНЫЙ РЕМОНТ (ПЕРЕКЛАДКА) И НА РЕМОНТНО-ВОССТАНОВИТЕЛЬНЫЕ РАБОТЫ ТЕПЛОВЫХ СЕТЕЙ ПО ОБЪЕКТАМ МИРАБАДСКОГО РАЙОНА - 15,4 КМ; ЧИЛАНЗАСКОГО РАЙОНА - 27,675 КМ; МИРЗО-УЛУГБЕКСКОГО РАЙОНА - 26,6 КМ; ЮНУС-АБАДСКОГО РАЙОНА - 28,152 КМ; СЕРГЕЛИЙСКОГО РАЙОНА - 10,847 КМ; ШАЙХАНТАХУРСКОГО РАЙОНА - 17,01 КМ; ЯККАСАРАЙСКОГО РАЙОНА - 13,534 КМ; АЛМАЗАРСКОГО РАЙОНА - 19,3 КМ; ЯШНАБАДСКОГО РАЙОНА - 17,744 КМ; УЧТЕПИНСКОГО РАЙОНА - 17,389 КМ; БЕКТЕМИРСКОГО РАЙОНА - 3,219 КМ; РАЙОН ЯНГИ ХАЁТ - 4,26 КМ; ВСЕГО 201,130 КМ ГУП "ТОШИССИККУВВАТИ"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</si>
  <si>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</si>
  <si>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2-17</t>
  </si>
  <si>
    <t xml:space="preserve"> КАПИТАЛЬНЫЙ РЕМОНТ (ПЕРЕКЛАДКА) ТЕПЛЛОВЫХ СЕТЕЙ: ТЦ-7 УЛ.УЙСОЗЛАР МЕЖДУ ТК-3-1 И ТК-8 (РУ-9)</t>
  </si>
  <si>
    <t>РАЗДЕЛ 1.ДОРОЖНЫЕ РАБОТЫ</t>
  </si>
  <si>
    <t>Е2706-7-1</t>
  </si>
  <si>
    <t>НАРЕЗКА ШВОВ В БЕТОНЕ ЗАТВЕРДЕВШЕМ</t>
  </si>
  <si>
    <t>100М</t>
  </si>
  <si>
    <t>1.2</t>
  </si>
  <si>
    <t>112</t>
  </si>
  <si>
    <t>АВТОПОГРУЗЧИКИ 5 Т</t>
  </si>
  <si>
    <t>1.3</t>
  </si>
  <si>
    <t>2499</t>
  </si>
  <si>
    <t>1.4</t>
  </si>
  <si>
    <t>3064</t>
  </si>
  <si>
    <t>НАРЕЗЧИКИ ШВОВ В ЗАТВЕРДЕВШЕМ БЕТОНЕ</t>
  </si>
  <si>
    <t>Е2703-8-3</t>
  </si>
  <si>
    <t>РАЗБОРКА ПОКРЫТИЙ И ОСНОВАНИЙ ЧЕРНЫХ ЩЕБЕНОЧНЫХ</t>
  </si>
  <si>
    <t>100М3</t>
  </si>
  <si>
    <t>1607</t>
  </si>
  <si>
    <t>РЫХЛИТЕЛИ ПРИЦЕПНЫЕ (БЕЗ ТРАКТОРА)</t>
  </si>
  <si>
    <t>Е2703-8-4</t>
  </si>
  <si>
    <t>РАЗБОРКА ПОКРЫТИЙ И ОСНОВАНИЙ АСФАЛЬТОБЕТОННЫХ</t>
  </si>
  <si>
    <t>3.2</t>
  </si>
  <si>
    <t>660</t>
  </si>
  <si>
    <t>КОМПРЕССОРЫ ПЕРЕДВИЖНЫЕ С ДВИГАТЕЛЕМ ВНУТРЕННЕГО СГОРАНИЯ ДАВЛЕНИЕМ ДО 686 КПА (7 АТМ.) 5 М3/МИН</t>
  </si>
  <si>
    <t>3.3</t>
  </si>
  <si>
    <t>1199</t>
  </si>
  <si>
    <t>МОЛОТКИ ПРИ РАБОТЕ ОТ ПЕРЕДВИЖНЫХ КОМПРЕССОРНЫХ СТАНЦИЙ ОТБОЙНЫЕ ПНЕВМАТИЧЕСКИЕ</t>
  </si>
  <si>
    <t>Е66-47-3</t>
  </si>
  <si>
    <t>РАЗБОРКА СБОРНЫХ ЖЕЛЕЗОБЕТОННЫХ КОНСТРУКЦИЙ ЛОТКОВ ИРРИГАЦИОННЫХ</t>
  </si>
  <si>
    <t>762</t>
  </si>
  <si>
    <t>КРАНЫ НА АВТОМОБИЛЬНОМ ХОДУ ПРИ РАБОТЕ НА ДРУГИХ ВИДАХ СТРОИТЕЛЬСТВА 10 Т</t>
  </si>
  <si>
    <t>Е311-052-01</t>
  </si>
  <si>
    <t>ПОГРУЗОЧНО-РАЗГРУЗОЧНЫЕ РАБОТЫ ПРИ АВТОМОБИЛЬНЫХ ПЕРЕВОЗКАХ. МУСОР СТРОИТЕЛЬНЫЙ С ПОГРУЗКОЙ ЭКСКАВАТОРАМИ ЕМКОСТЬЮ КОВША ДО 0,65М3: ПОГРУЗКА</t>
  </si>
  <si>
    <t>2264</t>
  </si>
  <si>
    <t>ЭКСКАВАТОРЫ ОДНОКОВШОВЫЕ ДИЗЕЛЬНЫЕ НА ГУСЕНИЧНОМ ХОДУ ПРИ РАБОТЕ НА ДРУГИХ ВИДАХ СТРОИТЕЛЬСТВА (КРОМЕ ВОДОХОЗЯЙСТВЕННОГО) 0,65 М3</t>
  </si>
  <si>
    <t>Е310-1025 ШНК4.04.06-14 Р.3.Т.7 К=0,41</t>
  </si>
  <si>
    <t>ПЕРЕВОЗКА ГРУЗОВ АВТОМОБИЛЕМ, РАССТОЯНИЕ ПЕРЕВОЗКИ 25КМ, КЛАСС ГРУЗА 1 (МУСОР)</t>
  </si>
  <si>
    <t>6.1</t>
  </si>
  <si>
    <t>3457</t>
  </si>
  <si>
    <t>АВТОМОБИЛИ-САМОСВАЛЫ ГРУЗОПОДЪЕМНОСТЬЮ ДО 25 Т</t>
  </si>
  <si>
    <t>Е2704-6-1</t>
  </si>
  <si>
    <t>УСТРОЙСТВО ОСНОВАНИЙ ТОЛЩИНОЙ 15 СМ ИЗ ЩЕБНЯ ФРАКЦИИ 40-70 ММ (ПРИ УКАТКЕ КАМЕННЫХ МАТЕРИАЛОВ С ПРЕДЕЛОМ ПРОЧНОСТИ НА СЖАТИЕ СВЫШЕ 68,6 (700) ДО 98,1 (1000) МПА (КГС/СМ2)) ОДНОСЛОЙНЫХ</t>
  </si>
  <si>
    <t>1000М2</t>
  </si>
  <si>
    <t>7.1</t>
  </si>
  <si>
    <t>7.2</t>
  </si>
  <si>
    <t>107</t>
  </si>
  <si>
    <t>АВТОГРЕЙДЕРЫ СРЕДНЕГО ТИПА 99 (135) КВТ (Л.С.)</t>
  </si>
  <si>
    <t>7.3</t>
  </si>
  <si>
    <t>7.4</t>
  </si>
  <si>
    <t>258</t>
  </si>
  <si>
    <t>БУЛЬДОЗЕРЫ ПРИ РАБОТЕ НА ДРУГИХ ВИДАХ СТРОИТЕЛЬСТВА 79 (108) КВТ (Л.С.)</t>
  </si>
  <si>
    <t>7.5</t>
  </si>
  <si>
    <t>621</t>
  </si>
  <si>
    <t>КАТКИ ДОРОЖНЫЕ САМОХОДНЫЕ ГЛАДКИЕ 8 Т</t>
  </si>
  <si>
    <t>7.6</t>
  </si>
  <si>
    <t>623</t>
  </si>
  <si>
    <t>КАТКИ ДОРОЖНЫЕ САМОХОДНЫЕ ГЛАДКИЕ 13 Т</t>
  </si>
  <si>
    <t>7.7</t>
  </si>
  <si>
    <t>1135</t>
  </si>
  <si>
    <t>МАШИНЫ ПОЛИВОМОЕЧНЫЕ 6000 Л</t>
  </si>
  <si>
    <t>7.8</t>
  </si>
  <si>
    <t>23074</t>
  </si>
  <si>
    <t>ЩЕБЕНЬ ИЗ ПРИРОДНОГО КАМНЯ ДЛЯ СТРОИТЕЛЬНЫХ РАБОТ МАРКА 800, ФРАКЦИЯ, ММ: 10-20</t>
  </si>
  <si>
    <t>7.9</t>
  </si>
  <si>
    <t>23076</t>
  </si>
  <si>
    <t>ЩЕБЕНЬ ИЗ ПРИРОДНОГО КАМНЯ ДЛЯ СТРОИТЕЛЬНЫХ РАБОТ МАРКА 800, ФРАКЦИЯ, ММ: 40-70</t>
  </si>
  <si>
    <t>8</t>
  </si>
  <si>
    <t>Е2713-010-02 ДОП. 9</t>
  </si>
  <si>
    <t>УСТРОЙСТВО ПОКРЫТИЯ ИЗ ГОРЯЧИХ ПОРИСТЫХ КРУПНОЗЕРНИСТЫХ АСФАЛЬТОБЕТОННЫХ СМЕСЕЙ АСФАЛЬТОУКЛАДЧИКАМИ ТИПА "VOGELE" ПРИ ШИРИНЕ УКЛАДКИ ДО 6 М И ТОЛЩИНОЙ СЛОЯ 4 СМ</t>
  </si>
  <si>
    <t>8.1</t>
  </si>
  <si>
    <t>8.2</t>
  </si>
  <si>
    <t>97</t>
  </si>
  <si>
    <t>АВТОМОБИЛИ-САМОСВАЛЫ ГРУЗОПОДЪЕМНОСТЬЮ ДО 30 Т</t>
  </si>
  <si>
    <t>8.3</t>
  </si>
  <si>
    <t>464</t>
  </si>
  <si>
    <t>ГУДРОНАТОРЫ РУЧНЫЕ</t>
  </si>
  <si>
    <t>8.4</t>
  </si>
  <si>
    <t>8.5</t>
  </si>
  <si>
    <t>2798</t>
  </si>
  <si>
    <t>РЕЗЧИКИ ШВОВ ДИСКОВЫЕ</t>
  </si>
  <si>
    <t>8.6</t>
  </si>
  <si>
    <t>3097</t>
  </si>
  <si>
    <t>УКЛАДЧИКИ АСФАЛЬТОБЕТОНА ТИПА "VOGELE" S-1600</t>
  </si>
  <si>
    <t>8.7</t>
  </si>
  <si>
    <t>3348</t>
  </si>
  <si>
    <t>КАТКИ САМОХОДНЫЕ ДОРОЖНЫЕ ВИБРАЦИОННЫЕ ТИПА "DYNAPAC", "HAMM", "BOMAG", 8 Т</t>
  </si>
  <si>
    <t>8.8</t>
  </si>
  <si>
    <t>3349</t>
  </si>
  <si>
    <t>КАТКИ САМОХОДНЫЕ ДОРОЖНЫЕ ВИБРАЦИОННЫЕ ТИПА "DYNAPAC", "HAMM", "BOMAG", 10 Т</t>
  </si>
  <si>
    <t>8.9</t>
  </si>
  <si>
    <t>3350</t>
  </si>
  <si>
    <t>КАТКИ САМОХОДНЫЕ ДОРОЖНЫЕ ВИБРАЦИОННЫЕ ТИПА "DYNAPAC", "HAMM", "BOMAG", 13 Т</t>
  </si>
  <si>
    <t>8.10</t>
  </si>
  <si>
    <t>6131</t>
  </si>
  <si>
    <t>АСФАЛЬТОБЕТОННАЯ СМЕСЬ ПОРИСТАЯ КРУПНОЗЕРНИСТАЯ</t>
  </si>
  <si>
    <t>8.11</t>
  </si>
  <si>
    <t>30135</t>
  </si>
  <si>
    <t>БИТУМ</t>
  </si>
  <si>
    <t>9</t>
  </si>
  <si>
    <t>Е2713-011-02 ДОП. 9 К=20</t>
  </si>
  <si>
    <t>ПРИ ИЗМЕНЕНИИ ТОЛЩИНЫ ПОКРЫТИЯ НА 0,5 СМ ДОБАВЛЯТЬ К НОРМЕ 27-13-010-02 (ДОБАВИТЬ 10 СМ)</t>
  </si>
  <si>
    <t>9.1</t>
  </si>
  <si>
    <t>9.2</t>
  </si>
  <si>
    <t>9.3</t>
  </si>
  <si>
    <t>9.4</t>
  </si>
  <si>
    <t>9.5</t>
  </si>
  <si>
    <t>9.6</t>
  </si>
  <si>
    <t>9.7</t>
  </si>
  <si>
    <t>10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</si>
  <si>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</si>
  <si>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</si>
  <si>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</si>
  <si>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</si>
  <si>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</si>
  <si>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</si>
  <si>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</si>
  <si>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</si>
  <si>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</si>
  <si>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</si>
  <si>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</si>
  <si>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</si>
  <si>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6076</t>
  </si>
  <si>
    <t>АСФАЛЬТОБЕТОННАЯ СМЕСЬ ПЛОТНАЯ МЕЛКОЗЕРНИСТАЯ</t>
  </si>
  <si>
    <t>10.11</t>
  </si>
  <si>
    <t>11</t>
  </si>
  <si>
    <t>Е2713-011-01 ДОП. 9 К=2</t>
  </si>
  <si>
    <t>ПРИ ИЗМЕНЕНИИ ТОЛЩИНЫ ПОКРЫТИЯ НА 0,5 СМ ДОБАВЛЯТЬ К НОРМЕ 27-13-010-01 (ДОБАВИТЬ 1 СМ)</t>
  </si>
  <si>
    <t>11.1</t>
  </si>
  <si>
    <t>11.2</t>
  </si>
  <si>
    <t>11.3</t>
  </si>
  <si>
    <t>11.4</t>
  </si>
  <si>
    <t>11.5</t>
  </si>
  <si>
    <t>11.6</t>
  </si>
  <si>
    <t>11.7</t>
  </si>
  <si>
    <t>12</t>
  </si>
  <si>
    <t>ПЕРЕВОЗКА ГРУЗОВ АВТОМОБИЛЕМ, РАССТОЯНИЕ ПЕРЕВОЗКИ 25КМ, КЛАСС ГРУЗА 1 (ЩЕБЕНЬ)</t>
  </si>
  <si>
    <t>12.1</t>
  </si>
  <si>
    <t>13</t>
  </si>
  <si>
    <t>ПЕРЕВОЗКА ГРУЗОВ АВТОМОБИЛЕМ, РАССТОЯНИЕ ПЕРЕВОЗКИ 25 КМ, КЛАСС ГРУЗА 1 (АСФАЛЬТОБЕТОН)</t>
  </si>
  <si>
    <t>13.1</t>
  </si>
  <si>
    <t>14</t>
  </si>
  <si>
    <t>Е2702-011-01 ДОП. 9</t>
  </si>
  <si>
    <t>УСТРОЙСТВО ВОДОСБОРНЫХ СООРУЖЕНИЙ ИЗ СБОРНЫХ ЖЕЛЕЗОБЕТОННЫХ ЛОТКОВ</t>
  </si>
  <si>
    <t>14.1</t>
  </si>
  <si>
    <t>14.2</t>
  </si>
  <si>
    <t>14.3</t>
  </si>
  <si>
    <t>2796</t>
  </si>
  <si>
    <t>КРАН НА АВТОМОБИЛЬНОМ ХОДУ КС-4874М НА БАЗЕ ISUZI, ГРУЗОПОДЪЕМНОСТЬЮ 16 Т</t>
  </si>
  <si>
    <t>14.4</t>
  </si>
  <si>
    <t>41554</t>
  </si>
  <si>
    <t>ЛОТКИ ИРРИГАЦИОННЫЕ ЛИ-50.44/3</t>
  </si>
  <si>
    <t>ШТ</t>
  </si>
  <si>
    <t>14.5</t>
  </si>
  <si>
    <t>43548</t>
  </si>
  <si>
    <t>РАСТВОР ЦЕМЕНТНЫЙ М100</t>
  </si>
  <si>
    <t>РАЗДЕЛ 2.СОПУТСТВУЮЩИЕ РАБОТЫ</t>
  </si>
  <si>
    <t>15</t>
  </si>
  <si>
    <t>Е2206-11-1</t>
  </si>
  <si>
    <t>ПОДВЕШИВАНИЕ ПОДЗЕМНЫХ КОММУНИКАЦИЙ ПРИ ПЕРЕСЕЧЕНИИ ИХ ТРАССОЙ ТРУБОПРОВОДА, ПЛОЩАДЬ СЕЧЕНИЯ КОРОБОВ ДО 0,1 М2</t>
  </si>
  <si>
    <t>15.1</t>
  </si>
  <si>
    <t>15.2</t>
  </si>
  <si>
    <t>847</t>
  </si>
  <si>
    <t>КРАНЫ-ТРУБОУКЛАДЧИКИ ДЛЯ ТРУБ ДИАМЕТРОМ (ГРУЗОПОДЪЕМНОСТЬЮ) ДО 700 ММ (12,5 Т)</t>
  </si>
  <si>
    <t>15.3</t>
  </si>
  <si>
    <t>15.4</t>
  </si>
  <si>
    <t>30407</t>
  </si>
  <si>
    <t>ГВОЗДИ СТРОИТЕЛЬНЫЕ</t>
  </si>
  <si>
    <t>15.5</t>
  </si>
  <si>
    <t>36008</t>
  </si>
  <si>
    <t>ЛЕСОМАТЕРИАЛЫ КРУГЛЫЕ ХВОЙНЫХ ПОРОД ДЛЯ СТРОИТЕЛЬСТВА ДИАМЕТРОМ 14-24 СМ, ДЛИНОЙ 3-6,5 М</t>
  </si>
  <si>
    <t>15.6</t>
  </si>
  <si>
    <t>36053</t>
  </si>
  <si>
    <t>ДОСКИ ОБРЕЗНЫЕ ХВОЙНЫХ ПОРОД ДЛИНОЙ 4-6,5 М, ШИРИНОЙ 75-150 ММ, ТОЛЩИНОЙ 25 ММ, III СОРТА</t>
  </si>
  <si>
    <t>15.7</t>
  </si>
  <si>
    <t>44050</t>
  </si>
  <si>
    <t>БРУСКИ ОБРЕЗНЫЕ ХВОЙНЫХ ПОРОД ДЛИНОЙ 2-6,5 М, ТОЛЩИНОЙ 40-60 ММ, 2 СОРТА</t>
  </si>
  <si>
    <t>16</t>
  </si>
  <si>
    <t>С205-201</t>
  </si>
  <si>
    <t>ВОДООТКАЧКА</t>
  </si>
  <si>
    <t>МАШ.ЧАС</t>
  </si>
  <si>
    <t>РАЗДЕЛ 3.РАЗРАБОТКА ГРУНТА</t>
  </si>
  <si>
    <t>17</t>
  </si>
  <si>
    <t>Е102-58-2 ТЧ П.3.189 КЗТР=1,15</t>
  </si>
  <si>
    <t>КОПАНИЕ ЯМ ВРУЧНУЮ БЕЗ КРЕПЛЕНИЙ ДЛЯ СТОЕК И СТОЛБОВ БЕЗ ОТКОСОВ ГЛУБИНОЙ ДО 0,7 М ГРУППА ГРУНТОВ 2. РАССТОЯНИЕ ДО 1 М ОТ КАБЕЛЕЙ, ПРОЛОЖЕННЫХ В ТРУБОПРОВОДАХ ИЛИ КОРОБАХ, А ТАКЖЕ ОТ ВОДОПРОВОДНЫХ И КАНАЛИЗАЦИОННЫХ ТРУБ, ПРИМЕНЕН КОЭФФИЦИЕНТ К НОРМАМ ЗАТРАТ ТРУДА-1,15 (ШУРФОВКА)</t>
  </si>
  <si>
    <t>17.1</t>
  </si>
  <si>
    <t>18</t>
  </si>
  <si>
    <t>Е101-13-2</t>
  </si>
  <si>
    <t>РАЗРАБОТКА ГРУНТА С ПОГРУЗКОЙ НА АВТОМОБИЛИ-САМОСВАЛЫ ЭКСКАВАТОРАМИ С КОВШОМ ВМЕСТИМОСТЬЮ 1 (1-1,2) М3, ГРУППА ГРУНТОВ 2</t>
  </si>
  <si>
    <t>1000М3</t>
  </si>
  <si>
    <t>18.1</t>
  </si>
  <si>
    <t>18.2</t>
  </si>
  <si>
    <t>2265</t>
  </si>
  <si>
    <t>ЭКСКАВАТОРЫ ОДНОКОВШОВЫЕ ДИЗЕЛЬНЫЕ НА ГУСЕНИЧНОМ ХОДУ ПРИ РАБОТЕ НА ДРУГИХ ВИДАХ СТРОИТЕЛЬСТВА (КРОМЕ ВОДОХОЗЯЙСТВЕННОГО) 1 М3</t>
  </si>
  <si>
    <t>19</t>
  </si>
  <si>
    <t>Е102-57-2 ТЧ П.3.187 КЗТР=1,2</t>
  </si>
  <si>
    <t>ДОРАБОТКА ВРУЧНУЮ, ЗАЧИСТКА ДНА И СТЕНОК С ВЫКИДКОЙ ГРУНТА В КОТЛОВАНАХ И ТРАНШЕЯХ, РАЗРАБОТАННЫХ МЕХАНИЗИРОВАННЫМ СПОСОБОМ, ПРИМЕНЕН КОЭФФИЦИЕНТ К НОРМАМ ЗАТРАТ ТРУДА - 1,2</t>
  </si>
  <si>
    <t>19.1</t>
  </si>
  <si>
    <t>20</t>
  </si>
  <si>
    <t>Е311-048-01</t>
  </si>
  <si>
    <t>ПОГРУЗОЧНО-РАЗГРУЗОЧНЫЕ РАБОТЫ ПРИ АВТОМОБИЛЬНЫХ ПЕРЕВОЗКАХ. ГРУНТ РАСТИТЕЛЬНОГО СЛОЯ (ЗЕМЛЯ, ПЕРЕГНОЙ): ПОГРУЗКА</t>
  </si>
  <si>
    <t>20.1</t>
  </si>
  <si>
    <t>21</t>
  </si>
  <si>
    <t>21.1</t>
  </si>
  <si>
    <t>22</t>
  </si>
  <si>
    <t>С140-12303</t>
  </si>
  <si>
    <t>ГРАВИЙНО-ПЕСЧАНАЯ СМЕСЬ (НЕУПЛОТНЕННАЯ)</t>
  </si>
  <si>
    <t>23</t>
  </si>
  <si>
    <t>ПЕРЕВОЗКА ГРУЗОВ АВТОМОБИЛЕМ, РАССТОЯНИЕ ПЕРЕВОЗКИ 25 КМ, КЛАСС ГРУЗА 1(ГПС)</t>
  </si>
  <si>
    <t>23.1</t>
  </si>
  <si>
    <t>24</t>
  </si>
  <si>
    <t>Е101-33-6</t>
  </si>
  <si>
    <t>ЗАСЫПКА ТРАНШЕЙ И КОТЛОВАНОВ С ПЕРЕМЕЩЕНИЕМ ГРУНТА ДО 5 М БУЛЬДОЗЕРАМИ МОЩНОСТЬЮ 79 (108) КВТ (Л.С.), 3 ГРУППА ГРУНТОВ</t>
  </si>
  <si>
    <t>24.1</t>
  </si>
  <si>
    <t>25</t>
  </si>
  <si>
    <t>Е102-61-3</t>
  </si>
  <si>
    <t>ЗАСЫПКА ВРУЧНУЮ ТРАНШЕЙ, ПАЗУХ КОТЛОВАНОВ И ЯМ, ГРУППА ГРУНТОВ 3</t>
  </si>
  <si>
    <t>25.1</t>
  </si>
  <si>
    <t>26</t>
  </si>
  <si>
    <t>Е0102-005-02</t>
  </si>
  <si>
    <t>УПЛОТНЕНИЕ ГРУНТА ПНЕВМАТИЧЕСКИМИ ТРАМБОВКАМИ, ГРУППА ГРУНТОВ 3, 4</t>
  </si>
  <si>
    <t>26.1</t>
  </si>
  <si>
    <t>26.2</t>
  </si>
  <si>
    <t>26.3</t>
  </si>
  <si>
    <t>1866</t>
  </si>
  <si>
    <t>ТРАМБОВКИ ПНЕВМАТИЧЕСКИЕ</t>
  </si>
  <si>
    <t>27</t>
  </si>
  <si>
    <t>Е102-6-1</t>
  </si>
  <si>
    <t>ПОЛИВ ВОДОЙ УПЛОТНЯЕМОГО ГРУНТА НАСЫПЕЙ</t>
  </si>
  <si>
    <t>27.1</t>
  </si>
  <si>
    <t>27.2</t>
  </si>
  <si>
    <t>28</t>
  </si>
  <si>
    <t>Е101-36-2</t>
  </si>
  <si>
    <t>ПЛАНИРОВКА ПЛОЩАДЕЙ БУЛЬДОЗЕРАМИ МОЩНОСТЬЮ 79 (108) КВТ (Л.С.)</t>
  </si>
  <si>
    <t>28.1</t>
  </si>
  <si>
    <t>29</t>
  </si>
  <si>
    <t>Е0102-027-06</t>
  </si>
  <si>
    <t>ПЛАНИРОВКА ПЛОЩАДЕЙ РУЧНЫМ СПОСОБОМ, ГРУППА ГРУНТОВ 3</t>
  </si>
  <si>
    <t>29.1</t>
  </si>
  <si>
    <t>РАЗДЕЛ 4.ЭЛЕМЕНТЫ ТРАССЫ</t>
  </si>
  <si>
    <t>30</t>
  </si>
  <si>
    <t>Е66-47-1</t>
  </si>
  <si>
    <t>РАЗБОРКА СБОРНЫХ ЖЕЛЕЗОБЕТОННЫХ КОНСТРУКЦИЙ КАНАЛОВ ПЕРЕКРЫВАЕМЫХ: ПЛИТАМИ</t>
  </si>
  <si>
    <t>30.1</t>
  </si>
  <si>
    <t>30.2</t>
  </si>
  <si>
    <t>31</t>
  </si>
  <si>
    <t>Е66-12-5</t>
  </si>
  <si>
    <t>ОЧИСТКА НЕПРОХОДНЫХ КАНАЛОВ ОТ: МОКРОГО ИЛА И ГРЯЗИ ПРИ СНЯТЫХ ТРУБАХ, ГЛУБИНА ОЧИСТКИ ДО 2 М</t>
  </si>
  <si>
    <t>31.1</t>
  </si>
  <si>
    <t>32</t>
  </si>
  <si>
    <t>32.1</t>
  </si>
  <si>
    <t>32.2</t>
  </si>
  <si>
    <t>33</t>
  </si>
  <si>
    <t>33.1</t>
  </si>
  <si>
    <t>34</t>
  </si>
  <si>
    <t>Е0706-1-1</t>
  </si>
  <si>
    <t>УСТРОЙСТВО НЕПРОХОДНЫХ КАНАЛОВ ОДНОЯЧЕЙКОВЫХ ПЕРЕКРЫВАЕМЫХ ИЛИ ОПИРАЮЩИХСЯ НА ПЛИТУ</t>
  </si>
  <si>
    <t>34.1</t>
  </si>
  <si>
    <t>34.2</t>
  </si>
  <si>
    <t>34.3</t>
  </si>
  <si>
    <t>913</t>
  </si>
  <si>
    <t>КОТЛЫ БИТУМНЫЕ ПЕРЕДВИЖНЫЕ 400 Л</t>
  </si>
  <si>
    <t>34.4</t>
  </si>
  <si>
    <t>34.5</t>
  </si>
  <si>
    <t>30105</t>
  </si>
  <si>
    <t>БИТУМЫ НЕФТЯНЫЕ СТРОИТЕЛЬНЫЕ КРОВЕЛЬНЫЕ, МАРКИ БНК-90/30</t>
  </si>
  <si>
    <t>34.6</t>
  </si>
  <si>
    <t>34.7</t>
  </si>
  <si>
    <t>34006</t>
  </si>
  <si>
    <t>ТОПЛИВО ДИЗЕЛЬНОЕ</t>
  </si>
  <si>
    <t>34.8</t>
  </si>
  <si>
    <t>36057</t>
  </si>
  <si>
    <t>ПИЛОМАТЕРИАЛЫ ХВОЙНЫХ ПОРОД ДОСКИ ОБРЕЗНЫЕ ДЛИНОЙ 4-6,5 М, ШИРИНОЙ 75-150 ММ, ТОЛЩИНОЙ 32-40 ММ III СОРТА</t>
  </si>
  <si>
    <t>35</t>
  </si>
  <si>
    <t>403-333</t>
  </si>
  <si>
    <t>ПЛИТЫ П8-8</t>
  </si>
  <si>
    <t>36</t>
  </si>
  <si>
    <t>403-45</t>
  </si>
  <si>
    <t>ЛОТКИ Л7-8</t>
  </si>
  <si>
    <t>37</t>
  </si>
  <si>
    <t>Е66-5-1</t>
  </si>
  <si>
    <t>ВОССТАНОВЛЕНИЕ БЕТОННЫХ СТЕН КАНАЛОВ ПОСЛЕ РЕМОНТНЫХ РАБОТ</t>
  </si>
  <si>
    <t>37.1</t>
  </si>
  <si>
    <t>37.2</t>
  </si>
  <si>
    <t>37.3</t>
  </si>
  <si>
    <t>2509</t>
  </si>
  <si>
    <t>37.4</t>
  </si>
  <si>
    <t>6312</t>
  </si>
  <si>
    <t>БЕТОН ТЯЖЕЛЫЙ КЛАССА В7,5 /М-100/ ФРАКЦИИ 5-20 ММ</t>
  </si>
  <si>
    <t>37.5</t>
  </si>
  <si>
    <t>37.6</t>
  </si>
  <si>
    <t>32543</t>
  </si>
  <si>
    <t>ПРОВОЛОКА СВЕТЛАЯ ДИАМЕТРОМ 1,1 ММ</t>
  </si>
  <si>
    <t>37.7</t>
  </si>
  <si>
    <t>36117</t>
  </si>
  <si>
    <t>ПИЛОМАТЕРИАЛЫ ХВОЙНЫХ ПОРОД ДОСКИ ОБРЕЗНЫЕ ДЛИНОЙ 2-3,75 М, ШИРИНОЙ 75-150 ММ, ТОЛЩИНОЙ 32-40 ММ III СОРТА</t>
  </si>
  <si>
    <t>37.8</t>
  </si>
  <si>
    <t>51616</t>
  </si>
  <si>
    <t>ЩИТЫ ОПАЛУБКИ</t>
  </si>
  <si>
    <t>РАЗДЕЛ 5.НЕПОДВИЖНЫЕ ОПОРЫ</t>
  </si>
  <si>
    <t>38</t>
  </si>
  <si>
    <t>Е4604-1-2</t>
  </si>
  <si>
    <t>РАЗБОРКА ОСНОВАНИЙ БЕТОННЫХ НЕПОДВИЖНЫХ ОПОР</t>
  </si>
  <si>
    <t>38.1</t>
  </si>
  <si>
    <t>38.2</t>
  </si>
  <si>
    <t>38.3</t>
  </si>
  <si>
    <t>39</t>
  </si>
  <si>
    <t>Е66-48-1</t>
  </si>
  <si>
    <t>ДЕМОНТАЖ МЕТАЛЛОКОНСТРУКЦИЙ НЕПОДВИЖНЫХ И ДР. МЕТАЛЛОКОНСТРУКЦИЙ</t>
  </si>
  <si>
    <t>ТН</t>
  </si>
  <si>
    <t>39.1</t>
  </si>
  <si>
    <t>39.2</t>
  </si>
  <si>
    <t>39.3</t>
  </si>
  <si>
    <t>2577</t>
  </si>
  <si>
    <t>АППАРАТЫ ДЛЯ ГАЗОВОЙ СВАРКИ И РЕЗКИ</t>
  </si>
  <si>
    <t>39.4</t>
  </si>
  <si>
    <t>34241</t>
  </si>
  <si>
    <t>КИСЛОРОД ТЕХНИЧЕСКИЙ ГАЗООБРАЗНЫЙ</t>
  </si>
  <si>
    <t>39.5</t>
  </si>
  <si>
    <t>45077</t>
  </si>
  <si>
    <t>ПРОПАН-БУТАН, СМЕСЬ ТЕХНИЧЕСКАЯ</t>
  </si>
  <si>
    <t>40</t>
  </si>
  <si>
    <t>40.1</t>
  </si>
  <si>
    <t>40.2</t>
  </si>
  <si>
    <t>41</t>
  </si>
  <si>
    <t>41.1</t>
  </si>
  <si>
    <t>42</t>
  </si>
  <si>
    <t>Ц3801-008-01 ДОП. 10</t>
  </si>
  <si>
    <t>СБОРКА С ПОМОЩЬЮ ЛЕБЕДОК РУЧНЫХ (С УСТАНОВКОЙ И СНЯТИЕМ ИХ В ПРОЦЕССЕ РАБОТЫ) ИЛИ ВРУЧНУЮ (МЕЛКИХ ДЕТАЛЕЙ): ОПОРНЫХ КОНСТРУКЦИЙ ПОД ТРУБОПРОВОДЫ ВЕСОМ ДО 500 КГ/-ИЗГОТОВЛЕНИЕ НЕПОДВИЖНЫХ ОПОР</t>
  </si>
  <si>
    <t>42.1</t>
  </si>
  <si>
    <t>42.2</t>
  </si>
  <si>
    <t>766</t>
  </si>
  <si>
    <t>КРАНЫ НА АВТОМОБИЛЬНОМ ХОДУ ПРИ РАБОТЕ НА МОНТАЖЕ ТЕХНОЛОГИЧЕСКОГО ОБОРУДОВАНИЯ 10 Т</t>
  </si>
  <si>
    <t>42.3</t>
  </si>
  <si>
    <t>969</t>
  </si>
  <si>
    <t>ЛЕБЕДКИ РУЧНЫЕ И РЫЧАЖНЫЕ, ТЯГОВЫМ УСИЛИЕМ 31,39 (3,2) КН (Т)</t>
  </si>
  <si>
    <t>42.4</t>
  </si>
  <si>
    <t>1147</t>
  </si>
  <si>
    <t>МАШИНЫ ШЛИФОВАЛЬНЫЕ ЭЛЕКТРИЧЕСКИЕ</t>
  </si>
  <si>
    <t>42.5</t>
  </si>
  <si>
    <t>1567</t>
  </si>
  <si>
    <t>ПРЕСС-НОЖНИЦЫ КОМБИНИРОВАННЫЕ</t>
  </si>
  <si>
    <t>42.6</t>
  </si>
  <si>
    <t>1695</t>
  </si>
  <si>
    <t>СТАНКИ СВЕРЛИЛЬНЫЕ</t>
  </si>
  <si>
    <t>42.7</t>
  </si>
  <si>
    <t>1747</t>
  </si>
  <si>
    <t>СТАНКИ ТОКАРНО-ВИНТОРЕЗНЫЕ</t>
  </si>
  <si>
    <t>42.8</t>
  </si>
  <si>
    <t>2016</t>
  </si>
  <si>
    <t>УСТАНОВКИ ДЛЯ СВАРКИ РУЧНОЙ ДУГОВОЙ (ПОСТОЯННОГО ТОКА)</t>
  </si>
  <si>
    <t>42.9</t>
  </si>
  <si>
    <t>2510</t>
  </si>
  <si>
    <t>АВТОМОБИЛИ БОРТОВЫЕ ГРУЗОПОДЪЕМНОСТЬЮ ДО 8 Т</t>
  </si>
  <si>
    <t>42.10</t>
  </si>
  <si>
    <t>42.11</t>
  </si>
  <si>
    <t>42.12</t>
  </si>
  <si>
    <t>35315</t>
  </si>
  <si>
    <t>ЭЛЕКТРОДЫ ДИАМЕТРОМ 4 ММ Э50А</t>
  </si>
  <si>
    <t>42.13</t>
  </si>
  <si>
    <t>44897</t>
  </si>
  <si>
    <t>ШЛИФКРУГИ</t>
  </si>
  <si>
    <t>42.14</t>
  </si>
  <si>
    <t>45002</t>
  </si>
  <si>
    <t>КРУГ ОТРЕЗНОЙ</t>
  </si>
  <si>
    <t>42.15</t>
  </si>
  <si>
    <t>43</t>
  </si>
  <si>
    <t>Е0601-1-1 ДОП. 3</t>
  </si>
  <si>
    <t>ОБЕТОНИРОВАНИЕ НЕПОДВИЖНЫХ ОПОР</t>
  </si>
  <si>
    <t>43.1</t>
  </si>
  <si>
    <t>43.2</t>
  </si>
  <si>
    <t>403</t>
  </si>
  <si>
    <t>ВИБРАТОРЫ ГЛУБИННЫЕ</t>
  </si>
  <si>
    <t>43.3</t>
  </si>
  <si>
    <t>43.4</t>
  </si>
  <si>
    <t>43.5</t>
  </si>
  <si>
    <t>35516</t>
  </si>
  <si>
    <t>РОГОЖА</t>
  </si>
  <si>
    <t>44</t>
  </si>
  <si>
    <t>Е66-4-1 ДОП. 7</t>
  </si>
  <si>
    <t>СМЕНА ЖЕЛЕЗОБЕТОННЫХ ПОДУШЕК НА ДНЕ КАНАЛОВ ПОД ТРУБОПРОВОДЫ</t>
  </si>
  <si>
    <t>44.1</t>
  </si>
  <si>
    <t>44.2</t>
  </si>
  <si>
    <t>44.3</t>
  </si>
  <si>
    <t>44.4</t>
  </si>
  <si>
    <t>12181</t>
  </si>
  <si>
    <t>РАСТВОР ЦЕМЕНТНО-ПЕСЧАНЫЙ М-100</t>
  </si>
  <si>
    <t>45</t>
  </si>
  <si>
    <t>403-274</t>
  </si>
  <si>
    <t>ОПОРНАЯ ПОДУШКА ОП-2</t>
  </si>
  <si>
    <t>46</t>
  </si>
  <si>
    <t>СМАТЕРИАЛ</t>
  </si>
  <si>
    <t>ПРОКЛАДКИ ДИЭЛЕКТРИЧЕСКИЕ (ПАРОНИТ)</t>
  </si>
  <si>
    <t>47</t>
  </si>
  <si>
    <t>47.1</t>
  </si>
  <si>
    <t>РАЗДЕЛ 6.ТРУБОПРОВОДЫ И АРМАТУРА</t>
  </si>
  <si>
    <t>48</t>
  </si>
  <si>
    <t>Е66-16-4</t>
  </si>
  <si>
    <t>ДЕМОНТАЖ ТРУБОПРОВОДОВ В НЕПРОХОДНЫХ КАНАЛАХ КРАНОМ, ДИАМЕТРОМ ТРУБ ДО: 150 ММ</t>
  </si>
  <si>
    <t>48.1</t>
  </si>
  <si>
    <t>48.2</t>
  </si>
  <si>
    <t>48.3</t>
  </si>
  <si>
    <t>48.4</t>
  </si>
  <si>
    <t>48.5</t>
  </si>
  <si>
    <t>48.6</t>
  </si>
  <si>
    <t>34340</t>
  </si>
  <si>
    <t>49</t>
  </si>
  <si>
    <t>Е66-049-04 ДОП. 8</t>
  </si>
  <si>
    <t>ДЕМОНТАЖ ТРУБОПРОВОДОВ ИЗ СТАЛЬНЫХ ТРУБ, ДИАМЕТРОМ ТРУБ ДО: 150 ММ (В КАМЕРАХ)</t>
  </si>
  <si>
    <t>49.1</t>
  </si>
  <si>
    <t>49.2</t>
  </si>
  <si>
    <t>49.3</t>
  </si>
  <si>
    <t>49.4</t>
  </si>
  <si>
    <t>49.5</t>
  </si>
  <si>
    <t>49.6</t>
  </si>
  <si>
    <t>50</t>
  </si>
  <si>
    <t>50.1</t>
  </si>
  <si>
    <t>51</t>
  </si>
  <si>
    <t>Е2401-2-6</t>
  </si>
  <si>
    <t>ПРОКЛАДКА В НЕПРОХОДНОМ КАНАЛЕ СТАЛЬНЫХ ТРУБОПРОВОДОВ Д=150 ММ ПРИ УСЛОВНОМ ДАВЛЕНИИ 1,6 МПА И ТЕМПЕРАТУРЕ 150 ГР.С</t>
  </si>
  <si>
    <t>КМ</t>
  </si>
  <si>
    <t>51.1</t>
  </si>
  <si>
    <t>51.2</t>
  </si>
  <si>
    <t>128</t>
  </si>
  <si>
    <t>АГРЕГАТЫ СВАРОЧНЫЕ ПЕРЕДВИЖНЫЕ С НОМИНАЛЬНЫМ СВАРОЧНЫМ ТОКОМ 250-400 А С ДИЗЕЛЬНЫМ ДВИГАТЕЛЕМ</t>
  </si>
  <si>
    <t>51.3</t>
  </si>
  <si>
    <t>51.4</t>
  </si>
  <si>
    <t>51.5</t>
  </si>
  <si>
    <t>846</t>
  </si>
  <si>
    <t>КРАНЫ-ТРУБОУКЛАДЧИКИ ДЛЯ ТРУБ ДИАМЕТРОМ (ГРУЗОПОДЪЕМНОСТЬЮ) ДО 400 ММ (6,3 Т)</t>
  </si>
  <si>
    <t>51.6</t>
  </si>
  <si>
    <t>51.7</t>
  </si>
  <si>
    <t>1684</t>
  </si>
  <si>
    <t>АГРЕГАТЫ НАПОЛНИТЕЛЬНО-ОПРЕССОВОЧНЫЕ ДО 70 М3/Ч</t>
  </si>
  <si>
    <t>51.8</t>
  </si>
  <si>
    <t>2349</t>
  </si>
  <si>
    <t>ЭЛЕКТРОСТАНЦИИ ПЕРЕДВИЖНЫЕ 4 КВТ</t>
  </si>
  <si>
    <t>51.9</t>
  </si>
  <si>
    <t>51.10</t>
  </si>
  <si>
    <t>35310</t>
  </si>
  <si>
    <t>ЭЛЕКТРОДЫ ДИАМЕТРОМ 4 ММ Э42</t>
  </si>
  <si>
    <t>51.11</t>
  </si>
  <si>
    <t>52</t>
  </si>
  <si>
    <t>Е2401-3-6</t>
  </si>
  <si>
    <t>ПРОКЛАДКА В ПРОХОДНОМ КАНАЛЕ СТАЛЬНЫХ ТРУБОПРОВОДОВ Д=150 ММ ПРИ УСЛОВНОМ ДАВЛЕНИИ 1,6 МПА И ТЕМПЕРАТУРЕ 150 ГР.С (ТРУБЫ В КАМЕРАХ)</t>
  </si>
  <si>
    <t>52.1</t>
  </si>
  <si>
    <t>52.2</t>
  </si>
  <si>
    <t>52.3</t>
  </si>
  <si>
    <t>52.4</t>
  </si>
  <si>
    <t>52.5</t>
  </si>
  <si>
    <t>52.6</t>
  </si>
  <si>
    <t>52.7</t>
  </si>
  <si>
    <t>52.8</t>
  </si>
  <si>
    <t>52.9</t>
  </si>
  <si>
    <t>52.10</t>
  </si>
  <si>
    <t>52.11</t>
  </si>
  <si>
    <t>53</t>
  </si>
  <si>
    <t>ТРУБЫ СТАЛЬНЫЕ ЭЛЕКТРОСВАРНЫЕ ПРЯМОШОВНЫЕ С ТЕРМОУСИЛЕНИЕМ СВАРНОГО ШВА СТ. 3 ДН. 159Х4,5 ММ (ВЕС 1 ПМ - 17,15 КГ)</t>
  </si>
  <si>
    <t>54</t>
  </si>
  <si>
    <t>ОПОРЫ НЕПОДВИЖНЫЕ</t>
  </si>
  <si>
    <t>55</t>
  </si>
  <si>
    <t>ОПОРЫ СКОЛЬЗЯЩИЕ Д=159 ММ</t>
  </si>
  <si>
    <t>56</t>
  </si>
  <si>
    <t>57</t>
  </si>
  <si>
    <t>Е2401-27-2</t>
  </si>
  <si>
    <t>УСТАНОВКА САЛЬНИКОВЫХ КОМПЕНСАТОРОВ ДИАМЕТРОМ ТРУБ 150 ММ</t>
  </si>
  <si>
    <t>57.1</t>
  </si>
  <si>
    <t>57.2</t>
  </si>
  <si>
    <t>57.3</t>
  </si>
  <si>
    <t>57.4</t>
  </si>
  <si>
    <t>57.5</t>
  </si>
  <si>
    <t>57.6</t>
  </si>
  <si>
    <t>57.7</t>
  </si>
  <si>
    <t>57.8</t>
  </si>
  <si>
    <t>57.9</t>
  </si>
  <si>
    <t>57.10</t>
  </si>
  <si>
    <t>34350</t>
  </si>
  <si>
    <t>АЦЕТИЛЕН ГАЗООБРАЗНЫЙ ТЕХНИЧЕСКИЙ</t>
  </si>
  <si>
    <t>57.11</t>
  </si>
  <si>
    <t>34716</t>
  </si>
  <si>
    <t>КОМПЕНСАТОРЫ САЛЬНИКОВЫЕ ДИАМЕТРОМ ТРУБ, ММ: 150</t>
  </si>
  <si>
    <t>57.12</t>
  </si>
  <si>
    <t>57.13</t>
  </si>
  <si>
    <t>58</t>
  </si>
  <si>
    <t>Е2401-32-4</t>
  </si>
  <si>
    <t>УСТАНОВКА ЗАДВИЖЕК ИЛИ КЛАПАНОВ СТАЛЬНЫХ Д=150 ММ ДЛЯ ГОРЯЧЕЙ ВОДЫ И ПАРА</t>
  </si>
  <si>
    <t>58.1</t>
  </si>
  <si>
    <t>58.2</t>
  </si>
  <si>
    <t>58.3</t>
  </si>
  <si>
    <t>58.4</t>
  </si>
  <si>
    <t>58.5</t>
  </si>
  <si>
    <t>58.6</t>
  </si>
  <si>
    <t>58.7</t>
  </si>
  <si>
    <t>58.8</t>
  </si>
  <si>
    <t>58.9</t>
  </si>
  <si>
    <t>58.10</t>
  </si>
  <si>
    <t>58.11</t>
  </si>
  <si>
    <t>58.12</t>
  </si>
  <si>
    <t>58.13</t>
  </si>
  <si>
    <t>54304</t>
  </si>
  <si>
    <t>ЗАДВИЖКА СТАЛЬНАЯ ФЛАНЦЕВАЯ 30С41НЖ РУ-16 ДИАМЕТРОМ 150 ММ</t>
  </si>
  <si>
    <t>59</t>
  </si>
  <si>
    <t>Ц1211-6-6</t>
  </si>
  <si>
    <t>ПРИСОЕДИНЕНИЕ ТРУБОПРОВОДОВ УСЛОВНЫМ ДАВЛЕНИЕМ ДО 2,5 МПА К ДЕЙСТВУЮЩЕЙ МАГИСТРАЛИ. ДИАМЕТР НАРУЖНЫЙ ПРИСОЕДИНЯЕМОЙ ТРУБЫ, ММ 159</t>
  </si>
  <si>
    <t>СОЕД.</t>
  </si>
  <si>
    <t>59.1</t>
  </si>
  <si>
    <t>59.2</t>
  </si>
  <si>
    <t>1148</t>
  </si>
  <si>
    <t>МАШИНЫ ЭЛЕКТРОЗАЧИСТНЫЕ</t>
  </si>
  <si>
    <t>59.3</t>
  </si>
  <si>
    <t>59.4</t>
  </si>
  <si>
    <t>59.5</t>
  </si>
  <si>
    <t>35347</t>
  </si>
  <si>
    <t>ЭЛЕКТРОДЫ УОНИ 13/55</t>
  </si>
  <si>
    <t>59.6</t>
  </si>
  <si>
    <t>60</t>
  </si>
  <si>
    <t>Е1303-2-15 К=2</t>
  </si>
  <si>
    <t>ОГРУНТОВКА МЕТАЛЛИЧЕСКИХ ПОВЕРХНОСТЕЙ ЗА ОДИН РАЗ ЛАКОМ БТ-577 (2 РАЗА)</t>
  </si>
  <si>
    <t>60.1</t>
  </si>
  <si>
    <t>60.2</t>
  </si>
  <si>
    <t>60.3</t>
  </si>
  <si>
    <t>60.4</t>
  </si>
  <si>
    <t>34035</t>
  </si>
  <si>
    <t>УАЙТ-СПИРИТ</t>
  </si>
  <si>
    <t>61</t>
  </si>
  <si>
    <t>Е2505-027-03</t>
  </si>
  <si>
    <t>КОНТРОЛЬ КАЧЕСТВА СВАРНЫХ СОЕДИНЕНИЙ ТРУБ УЛЬТРАЗВУКОВЫМ МЕТОДОМ НА ТРАССЕ, УСЛОВНЫЙ ДИАМЕТР: 150 ММ</t>
  </si>
  <si>
    <t>СТЫК</t>
  </si>
  <si>
    <t>61.1</t>
  </si>
  <si>
    <t>61.2</t>
  </si>
  <si>
    <t>21957</t>
  </si>
  <si>
    <t>ДОП.ПЕРЕМЕЩЕНИЕ РАБОЧИХ-СТРОИТЕЛЕЙ ПО ТРАССЕ ДО МЕСТА РАБОТЫ</t>
  </si>
  <si>
    <t>61.3</t>
  </si>
  <si>
    <t>21958</t>
  </si>
  <si>
    <t>ДОП.ПЕРЕМЕЩЕНИЕ МАШИНИСТОВ ПО ТРАССЕ ДО МЕСТА РАБОТЫ</t>
  </si>
  <si>
    <t>61.4</t>
  </si>
  <si>
    <t>501</t>
  </si>
  <si>
    <t>ДЕФЕКТОСКОПЫ УЛЬТРАЗВУКОВЫЕ</t>
  </si>
  <si>
    <t>61.5</t>
  </si>
  <si>
    <t>950</t>
  </si>
  <si>
    <t>ЛАБОРАТОРИИ ДЛЯ КОНТРОЛЯ СВАРНЫХ СОЕДИНЕНИЙ ВЫСОКОПРОХОДИМЫЕ, ПЕРЕДВИЖНЫЕ</t>
  </si>
  <si>
    <t>62</t>
  </si>
  <si>
    <t>Е2203-1-5</t>
  </si>
  <si>
    <t>УСТАНОВКА ФАСОННЫХ ЧАСТЕЙ СТАЛЬНЫХ СВАРНЫХ ДИАМЕТРОМ 100-250 ММ</t>
  </si>
  <si>
    <t>62.1</t>
  </si>
  <si>
    <t>62.2</t>
  </si>
  <si>
    <t>126</t>
  </si>
  <si>
    <t>АГРЕГАТЫ СВАРОЧНЫЕ ДВУХПОСТОВЫЕ ДЛЯ РУЧНОЙ СВАРКИ НА ТРАКТОРЕ 79 КВТ (108 Л.С.)</t>
  </si>
  <si>
    <t>62.3</t>
  </si>
  <si>
    <t>62.4</t>
  </si>
  <si>
    <t>35326</t>
  </si>
  <si>
    <t>ЭЛЕКТРОДЫ ДИАМЕТРОМ 6 ММ Э42</t>
  </si>
  <si>
    <t>63</t>
  </si>
  <si>
    <t>ОТВОД Д-159 ММ</t>
  </si>
  <si>
    <t>РАЗДЕЛ 7.ТЕПЛОИЗОЛЯЦИЯ</t>
  </si>
  <si>
    <t>64</t>
  </si>
  <si>
    <t>64.1</t>
  </si>
  <si>
    <t>65</t>
  </si>
  <si>
    <t>65.1</t>
  </si>
  <si>
    <t>65.2</t>
  </si>
  <si>
    <t>66</t>
  </si>
  <si>
    <t>66.1</t>
  </si>
  <si>
    <t>67</t>
  </si>
  <si>
    <t xml:space="preserve"> КАЛЬК. ТТЭ</t>
  </si>
  <si>
    <t>ИЗОЛЯЦИЯ ТРУБОПРОВОДОВ Д-159 ММ МИНЕРАЛЬНОЙ ВАТОЙ Т.40 ММ</t>
  </si>
  <si>
    <t>67.1</t>
  </si>
  <si>
    <t>67.2</t>
  </si>
  <si>
    <t>67.3</t>
  </si>
  <si>
    <t>38502</t>
  </si>
  <si>
    <t>МИНЕРАЛЬНАЯ ВАТА</t>
  </si>
  <si>
    <t>68</t>
  </si>
  <si>
    <t>ОБЕРТЫВАНИЕ ПОВЕРХНОСТИ ИЗОЛЯЦИИ РУЛОННЫМИ МАТЕРИАЛАМИ НАСУХО С ПРОКЛЕЙКОЙ ШВОВ (ИЗОЛ)</t>
  </si>
  <si>
    <t>68.1</t>
  </si>
  <si>
    <t>68.2</t>
  </si>
  <si>
    <t>68.3</t>
  </si>
  <si>
    <t>1383</t>
  </si>
  <si>
    <t>УСТАНОВКИ ДЛЯ ИЗГОТОВЛЕНИЯ БАНДАЖЕЙ, ДИАФРАГМ, ПРЯЖЕК</t>
  </si>
  <si>
    <t>68.4</t>
  </si>
  <si>
    <t>68.5</t>
  </si>
  <si>
    <t>68.6</t>
  </si>
  <si>
    <t>68.7</t>
  </si>
  <si>
    <t>31920</t>
  </si>
  <si>
    <t>ИЗОЛ</t>
  </si>
  <si>
    <t>68.8</t>
  </si>
  <si>
    <t>68.9</t>
  </si>
  <si>
    <t>РАЗДЕЛ 8.ЭЛЕМЕНТЫ КАМЕРЫ</t>
  </si>
  <si>
    <t>69</t>
  </si>
  <si>
    <t>Е66-47-4</t>
  </si>
  <si>
    <t>РАЗБОРКА СБОРНЫХ ЖЕЛЕЗОБЕТОННЫХ КОНСТРУКЦИЙ: СНЯТИЕ ПЛИТ ПОКРЫТИЯ КАМЕР</t>
  </si>
  <si>
    <t>69.1</t>
  </si>
  <si>
    <t>69.2</t>
  </si>
  <si>
    <t>69.3</t>
  </si>
  <si>
    <t>69.4</t>
  </si>
  <si>
    <t>69.5</t>
  </si>
  <si>
    <t>70</t>
  </si>
  <si>
    <t>Е0701-6-4</t>
  </si>
  <si>
    <t>УКЛАДКА ПЛИТ ПЕРЕКРЫТИЙ ПЛОЩАДЬЮ ДО 5 М2 ПРИ НАИБОЛЬШЕЙ МАССЕ МОНТАЖНЫХ ЭЛЕМЕНТОВ ДО 5</t>
  </si>
  <si>
    <t>100ШТ</t>
  </si>
  <si>
    <t>70.1</t>
  </si>
  <si>
    <t>70.2</t>
  </si>
  <si>
    <t>70.3</t>
  </si>
  <si>
    <t>70.4</t>
  </si>
  <si>
    <t>70.5</t>
  </si>
  <si>
    <t>70.6</t>
  </si>
  <si>
    <t>31908</t>
  </si>
  <si>
    <t>РУБЕРОИД ПОДКЛАДОЧНЫЙ С ПЫЛЕВИДНОЙ ПОСЫПКОЙ РПП-300Б</t>
  </si>
  <si>
    <t>70.7</t>
  </si>
  <si>
    <t>32208</t>
  </si>
  <si>
    <t>СМАЗКА СОЛИДОЛ ЖИРОВОЙ "Ж"</t>
  </si>
  <si>
    <t>70.8</t>
  </si>
  <si>
    <t>70.9</t>
  </si>
  <si>
    <t>36058</t>
  </si>
  <si>
    <t>ПИЛОМАТЕРИАЛЫ ХВОЙНЫХ ПОРОД ДОСКИ ОБРЕЗНЫЕ ДЛИНОЙ 4-6,5 М, ШИРИНОЙ 75-150 ММ, ТОЛЩИНОЙ 32-40 ММ IV СОРТА</t>
  </si>
  <si>
    <t>70.10</t>
  </si>
  <si>
    <t>50777</t>
  </si>
  <si>
    <t>КОНСТРУКТИВНЫЕ ЭЛЕМЕНТЫ ВСПОМОГАТЕЛЬНОГО НАЗНАЧЕНИЯ, С ПРЕОБЛАДАНИЕМ ПРОФИЛЬНОГО ПРОКАТА СОБИРАЕМЫЕ ИЗ ДВУХ И БОЛЕЕ ДЕТАЛЕЙ, С ОТВЕРСТИЯМИ И БЕЗ ОТВЕРСТИЙ, СОЕДИНЯЕМЫЕ НА СВАРКЕ</t>
  </si>
  <si>
    <t>71</t>
  </si>
  <si>
    <t>403-290</t>
  </si>
  <si>
    <t>ПЛИТА ПП-1</t>
  </si>
  <si>
    <t>72</t>
  </si>
  <si>
    <t>403-291</t>
  </si>
  <si>
    <t>ПЛИТА ПП-1А</t>
  </si>
  <si>
    <t>73</t>
  </si>
  <si>
    <t>73.1</t>
  </si>
  <si>
    <t>74</t>
  </si>
  <si>
    <t>403-289</t>
  </si>
  <si>
    <t>БАЛКИ Б-8 (1,15М3)</t>
  </si>
  <si>
    <t>75</t>
  </si>
  <si>
    <t>75.1</t>
  </si>
  <si>
    <t>76</t>
  </si>
  <si>
    <t>Е66-22-1</t>
  </si>
  <si>
    <t>ЗАМЕНА ЛЮКОВ И КИРПИЧНЫХ ГОРЛОВИН КОЛОДЦЕВ И КАМЕР</t>
  </si>
  <si>
    <t>ЛЮК</t>
  </si>
  <si>
    <t>76.1</t>
  </si>
  <si>
    <t>76.2</t>
  </si>
  <si>
    <t>76.3</t>
  </si>
  <si>
    <t>76.4</t>
  </si>
  <si>
    <t>12224</t>
  </si>
  <si>
    <t>РАСТВОР ГОТОВЫЙ КЛАДОЧНЫЙ ЦЕМЕНТНЫЙ, МАРКА 50</t>
  </si>
  <si>
    <t>76.5</t>
  </si>
  <si>
    <t>24864</t>
  </si>
  <si>
    <t>КИРПИЧ КЕРАМИЧЕСКИЙ</t>
  </si>
  <si>
    <t>1000 ШТ</t>
  </si>
  <si>
    <t>76.6</t>
  </si>
  <si>
    <t>37754</t>
  </si>
  <si>
    <t>ЛЮК ЧУГУННЫЙ ТЯЖЕЛЫЙ Д-80 ММ</t>
  </si>
  <si>
    <t>РАЗДЕЛ 9.ВОЗВРАТ СТОИМОСТИ МАТЕРИАЛОВ ЗАКАЗЧИКА</t>
  </si>
  <si>
    <t>77</t>
  </si>
  <si>
    <t>ВОЗВРАТ</t>
  </si>
  <si>
    <t>ТРУБЫ СТАЛЬНЫЕ ЭЛЕКТРОСВАРНЫЕ Д=159 ММ (ВОЗВРАТ)</t>
  </si>
  <si>
    <t>78</t>
  </si>
  <si>
    <t>МЕТАЛЛОЛОМ (НЕПОДВИЖНЫЕ ОПОРЫ, ОТПАИ, ДРЕНАЖНЫЕ ТРУБЫ, ЛЕСТНИЦЫ) (ВОЗВРАТ)</t>
  </si>
  <si>
    <t>ЗАТРАТЫ ТРУДА ПО СПЕЦИАЛЬНОСТЯМ</t>
  </si>
  <si>
    <t>КАПИТАЛЬНЫЙ РЕМОНТ (ПЕРЕКЛАДКА) ТЕПЛЛОВЫХ СЕТЕЙ: ТЦ-7 УЛ.УЙСОЗЛАР МЕЖДУ ТК-3-1 И ТК-8 (РУ-9)</t>
  </si>
  <si>
    <t>ЛОКАЛЬНАЯ РЕСУРСНАЯ СМЕТА № 2-17</t>
  </si>
  <si>
    <t>КОМПРЕССОР МАРКИ LGСУ-18/17 УUСНАI/СUММINS 6СТА8.3-С260</t>
  </si>
  <si>
    <t>УКЛАДЧИКИ АСФАЛЬТОБЕТОНА ТИПА "VОGЕLЕ" S-1600</t>
  </si>
  <si>
    <t>КАТКИ САМОХОДНЫЕ ДОРОЖНЫЕ ВИБРАЦИОННЫЕ ТИПА "DУNАРАС", "НАММ", "ВОМАG", 8 Т</t>
  </si>
  <si>
    <t>КАТКИ САМОХОДНЫЕ ДОРОЖНЫЕ ВИБРАЦИОННЫЕ ТИПА "DУNАРАС", "НАММ", "ВОМАG", 10 Т</t>
  </si>
  <si>
    <t>КАТКИ САМОХОДНЫЕ ДОРОЖНЫЕ ВИБРАЦИОННЫЕ ТИПА "DУNАРАС", "НАММ", "ВОМАG", 13 Т</t>
  </si>
  <si>
    <t>ТРУБЫ СТАЛЬНЫЕ ЭЛЕКТРОСВАРНЫЕ ПРЯМОШОВНЫЕ С ТЕРМОУСИЛЕНИЕМ СВАРНОГО ШВА СТ. 3 ДН. 159Х4,5 ММ (ВЕС 1 ПМ - 17,15 КГ) - ВОЗВРАТ СТОИМОСТИ</t>
  </si>
  <si>
    <t>ОПОРЫ СКОЛЬЗЯЩИЕ Д 159 ММ</t>
  </si>
  <si>
    <t>РЕСУРСЫ ПО ПРОЕКТУ</t>
  </si>
  <si>
    <t>ИТОГО РЕСУРСЫ ПО ПРОЕКТУ</t>
  </si>
  <si>
    <t>ВОЗВРАЩАЕМЫЕ МАТЕРИАЛЬНЫЕ РЕСУРСЫ</t>
  </si>
  <si>
    <t>ТРУБЫ СТАЛЬНЫЕ ЭЛЕКТРОСВАРНЫЕ Д±159 ММ (ВОЗВРАТ)</t>
  </si>
  <si>
    <t>ИТОГО ВОЗВРАЩАЕМЫХ МАТЕРИАЛЬНЫХ РЕСУРСОВ</t>
  </si>
  <si>
    <t xml:space="preserve"> АСФАЛЬТОБЕТОН, ЩЕБЕНЬ, ПГС</t>
  </si>
  <si>
    <t>ТРАНСПОРТНЫЕ РАСХОДЫ -ДЛЯ ВЫЧЕТА С ПЕРЕВОЗКИ</t>
  </si>
</sst>
</file>

<file path=xl/styles.xml><?xml version="1.0" encoding="utf-8"?>
<styleSheet xmlns="http://schemas.openxmlformats.org/spreadsheetml/2006/main">
  <numFmts count="11">
    <numFmt numFmtId="164" formatCode="0.00000"/>
    <numFmt numFmtId="165" formatCode="0.0000"/>
    <numFmt numFmtId="166" formatCode="0.000"/>
    <numFmt numFmtId="167" formatCode="0.0"/>
    <numFmt numFmtId="168" formatCode="\ #,##0.00&quot;р. &quot;;\-#,##0.00&quot;р. &quot;;&quot; -&quot;#&quot;р. &quot;;@\ "/>
    <numFmt numFmtId="169" formatCode="_-* #,##0&quot;сом.&quot;_-;\-* #,##0&quot;сом.&quot;_-;_-* &quot;-&quot;&quot;сом.&quot;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_-* #,##0.000_р_._-;\-* #,##0.000_р_._-;_-* &quot;-&quot;??_р_._-;_-@_-"/>
    <numFmt numFmtId="173" formatCode="0.000000"/>
    <numFmt numFmtId="174" formatCode="_-* #,##0.0000_р_._-;\-* #,##0.0000_р_._-;_-* &quot;-&quot;??_р_._-;_-@_-"/>
  </numFmts>
  <fonts count="83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sz val="9"/>
      <name val="Times New Roman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yr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sz val="12"/>
      <name val="Times New Roman Cyr"/>
      <charset val="204"/>
    </font>
    <font>
      <sz val="9"/>
      <color indexed="20"/>
      <name val="Times New Roman Cyr"/>
      <charset val="204"/>
    </font>
    <font>
      <sz val="9"/>
      <color indexed="58"/>
      <name val="Times New Roman Cyr"/>
      <charset val="204"/>
    </font>
    <font>
      <sz val="10"/>
      <color indexed="58"/>
      <name val="Times New Roman Cyr"/>
      <charset val="204"/>
    </font>
    <font>
      <sz val="9"/>
      <color indexed="18"/>
      <name val="Times New Roman Cyr"/>
      <charset val="204"/>
    </font>
    <font>
      <sz val="10"/>
      <color indexed="18"/>
      <name val="Times New Roman Cyr"/>
      <charset val="204"/>
    </font>
    <font>
      <sz val="9"/>
      <name val="Times New Roman"/>
      <family val="1"/>
      <charset val="204"/>
    </font>
    <font>
      <sz val="11"/>
      <name val="Times New Roman Cyr"/>
      <charset val="204"/>
    </font>
    <font>
      <b/>
      <sz val="10"/>
      <name val="Times New Roman"/>
      <family val="1"/>
      <charset val="204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dashed">
        <color indexed="62"/>
      </bottom>
      <diagonal/>
    </border>
    <border>
      <left/>
      <right style="hair">
        <color indexed="8"/>
      </right>
      <top style="hair">
        <color indexed="8"/>
      </top>
      <bottom style="dashed">
        <color indexed="62"/>
      </bottom>
      <diagonal/>
    </border>
    <border>
      <left style="hair">
        <color indexed="8"/>
      </left>
      <right style="hair">
        <color indexed="8"/>
      </right>
      <top style="dashed">
        <color indexed="62"/>
      </top>
      <bottom style="hair">
        <color indexed="8"/>
      </bottom>
      <diagonal/>
    </border>
    <border>
      <left/>
      <right style="hair">
        <color indexed="8"/>
      </right>
      <top style="dashed">
        <color indexed="62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4341">
    <xf numFmtId="0" fontId="0" fillId="0" borderId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2" fillId="1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2" fillId="1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2" fillId="1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" fillId="22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36" borderId="0" applyNumberFormat="0" applyBorder="0" applyAlignment="0" applyProtection="0"/>
    <xf numFmtId="0" fontId="34" fillId="39" borderId="0" applyNumberFormat="0" applyBorder="0" applyAlignment="0" applyProtection="0"/>
    <xf numFmtId="0" fontId="34" fillId="42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2" fillId="19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36" fillId="43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7" fillId="43" borderId="0" applyNumberFormat="0" applyBorder="0" applyAlignment="0" applyProtection="0"/>
    <xf numFmtId="0" fontId="18" fillId="12" borderId="0" applyNumberFormat="0" applyBorder="0" applyAlignment="0" applyProtection="0"/>
    <xf numFmtId="0" fontId="37" fillId="40" borderId="0" applyNumberFormat="0" applyBorder="0" applyAlignment="0" applyProtection="0"/>
    <xf numFmtId="0" fontId="18" fillId="16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8" fillId="20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18" fillId="2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18" fillId="28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18" fillId="32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50" borderId="0" applyNumberFormat="0" applyBorder="0" applyAlignment="0" applyProtection="0"/>
    <xf numFmtId="0" fontId="38" fillId="34" borderId="0" applyNumberFormat="0" applyBorder="0" applyAlignment="0" applyProtection="0"/>
    <xf numFmtId="0" fontId="39" fillId="51" borderId="38" applyNumberFormat="0" applyAlignment="0" applyProtection="0"/>
    <xf numFmtId="0" fontId="40" fillId="52" borderId="39" applyNumberFormat="0" applyAlignment="0" applyProtection="0"/>
    <xf numFmtId="0" fontId="41" fillId="0" borderId="0" applyNumberFormat="0" applyFill="0" applyBorder="0" applyAlignment="0" applyProtection="0"/>
    <xf numFmtId="0" fontId="42" fillId="35" borderId="0" applyNumberFormat="0" applyBorder="0" applyAlignment="0" applyProtection="0"/>
    <xf numFmtId="0" fontId="43" fillId="0" borderId="40" applyNumberFormat="0" applyFill="0" applyAlignment="0" applyProtection="0"/>
    <xf numFmtId="0" fontId="44" fillId="0" borderId="41" applyNumberFormat="0" applyFill="0" applyAlignment="0" applyProtection="0"/>
    <xf numFmtId="0" fontId="45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6" fillId="38" borderId="38" applyNumberFormat="0" applyAlignment="0" applyProtection="0"/>
    <xf numFmtId="0" fontId="47" fillId="0" borderId="43" applyNumberFormat="0" applyFill="0" applyAlignment="0" applyProtection="0"/>
    <xf numFmtId="0" fontId="48" fillId="53" borderId="0" applyNumberFormat="0" applyBorder="0" applyAlignment="0" applyProtection="0"/>
    <xf numFmtId="0" fontId="49" fillId="54" borderId="44" applyNumberFormat="0" applyFont="0" applyAlignment="0" applyProtection="0"/>
    <xf numFmtId="0" fontId="50" fillId="51" borderId="45" applyNumberFormat="0" applyAlignment="0" applyProtection="0"/>
    <xf numFmtId="0" fontId="51" fillId="0" borderId="0" applyNumberFormat="0" applyFill="0" applyBorder="0" applyAlignment="0" applyProtection="0"/>
    <xf numFmtId="0" fontId="52" fillId="0" borderId="46" applyNumberFormat="0" applyFill="0" applyAlignment="0" applyProtection="0"/>
    <xf numFmtId="0" fontId="53" fillId="0" borderId="0" applyNumberFormat="0" applyFill="0" applyBorder="0" applyAlignment="0" applyProtection="0"/>
    <xf numFmtId="0" fontId="37" fillId="47" borderId="0" applyNumberFormat="0" applyBorder="0" applyAlignment="0" applyProtection="0"/>
    <xf numFmtId="0" fontId="18" fillId="9" borderId="0" applyNumberFormat="0" applyBorder="0" applyAlignment="0" applyProtection="0"/>
    <xf numFmtId="0" fontId="37" fillId="48" borderId="0" applyNumberFormat="0" applyBorder="0" applyAlignment="0" applyProtection="0"/>
    <xf numFmtId="0" fontId="18" fillId="13" borderId="0" applyNumberFormat="0" applyBorder="0" applyAlignment="0" applyProtection="0"/>
    <xf numFmtId="0" fontId="37" fillId="49" borderId="0" applyNumberFormat="0" applyBorder="0" applyAlignment="0" applyProtection="0"/>
    <xf numFmtId="0" fontId="18" fillId="17" borderId="0" applyNumberFormat="0" applyBorder="0" applyAlignment="0" applyProtection="0"/>
    <xf numFmtId="0" fontId="37" fillId="44" borderId="0" applyNumberFormat="0" applyBorder="0" applyAlignment="0" applyProtection="0"/>
    <xf numFmtId="0" fontId="18" fillId="21" borderId="0" applyNumberFormat="0" applyBorder="0" applyAlignment="0" applyProtection="0"/>
    <xf numFmtId="0" fontId="37" fillId="45" borderId="0" applyNumberFormat="0" applyBorder="0" applyAlignment="0" applyProtection="0"/>
    <xf numFmtId="0" fontId="18" fillId="25" borderId="0" applyNumberFormat="0" applyBorder="0" applyAlignment="0" applyProtection="0"/>
    <xf numFmtId="0" fontId="37" fillId="50" borderId="0" applyNumberFormat="0" applyBorder="0" applyAlignment="0" applyProtection="0"/>
    <xf numFmtId="0" fontId="18" fillId="29" borderId="0" applyNumberFormat="0" applyBorder="0" applyAlignment="0" applyProtection="0"/>
    <xf numFmtId="0" fontId="54" fillId="38" borderId="38" applyNumberFormat="0" applyAlignment="0" applyProtection="0"/>
    <xf numFmtId="0" fontId="10" fillId="5" borderId="4" applyNumberFormat="0" applyAlignment="0" applyProtection="0"/>
    <xf numFmtId="0" fontId="55" fillId="51" borderId="45" applyNumberFormat="0" applyAlignment="0" applyProtection="0"/>
    <xf numFmtId="0" fontId="11" fillId="6" borderId="5" applyNumberFormat="0" applyAlignment="0" applyProtection="0"/>
    <xf numFmtId="0" fontId="56" fillId="51" borderId="38" applyNumberFormat="0" applyAlignment="0" applyProtection="0"/>
    <xf numFmtId="0" fontId="12" fillId="6" borderId="4" applyNumberFormat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9" fontId="19" fillId="0" borderId="0" applyFill="0" applyBorder="0" applyAlignment="0" applyProtection="0"/>
    <xf numFmtId="170" fontId="28" fillId="0" borderId="0" applyFont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9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168" fontId="19" fillId="0" borderId="0" applyFill="0" applyBorder="0" applyAlignment="0" applyProtection="0"/>
    <xf numFmtId="0" fontId="57" fillId="0" borderId="40" applyNumberFormat="0" applyFill="0" applyAlignment="0" applyProtection="0"/>
    <xf numFmtId="0" fontId="4" fillId="0" borderId="1" applyNumberFormat="0" applyFill="0" applyAlignment="0" applyProtection="0"/>
    <xf numFmtId="0" fontId="58" fillId="0" borderId="41" applyNumberFormat="0" applyFill="0" applyAlignment="0" applyProtection="0"/>
    <xf numFmtId="0" fontId="5" fillId="0" borderId="2" applyNumberFormat="0" applyFill="0" applyAlignment="0" applyProtection="0"/>
    <xf numFmtId="0" fontId="59" fillId="0" borderId="42" applyNumberFormat="0" applyFill="0" applyAlignment="0" applyProtection="0"/>
    <xf numFmtId="0" fontId="6" fillId="0" borderId="3" applyNumberFormat="0" applyFill="0" applyAlignment="0" applyProtection="0"/>
    <xf numFmtId="0" fontId="5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0" fillId="0" borderId="46" applyNumberFormat="0" applyFill="0" applyAlignment="0" applyProtection="0"/>
    <xf numFmtId="0" fontId="17" fillId="0" borderId="9" applyNumberFormat="0" applyFill="0" applyAlignment="0" applyProtection="0"/>
    <xf numFmtId="0" fontId="61" fillId="52" borderId="39" applyNumberFormat="0" applyAlignment="0" applyProtection="0"/>
    <xf numFmtId="0" fontId="14" fillId="7" borderId="7" applyNumberFormat="0" applyAlignment="0" applyProtection="0"/>
    <xf numFmtId="0" fontId="6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3" fillId="53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9" fillId="0" borderId="0"/>
    <xf numFmtId="0" fontId="19" fillId="0" borderId="0"/>
    <xf numFmtId="0" fontId="49" fillId="0" borderId="0"/>
    <xf numFmtId="0" fontId="28" fillId="0" borderId="0"/>
    <xf numFmtId="0" fontId="64" fillId="34" borderId="0" applyNumberFormat="0" applyBorder="0" applyAlignment="0" applyProtection="0"/>
    <xf numFmtId="0" fontId="8" fillId="3" borderId="0" applyNumberFormat="0" applyBorder="0" applyAlignment="0" applyProtection="0"/>
    <xf numFmtId="0" fontId="6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2" fillId="8" borderId="8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35" fillId="54" borderId="44" applyNumberFormat="0" applyFont="0" applyAlignment="0" applyProtection="0"/>
    <xf numFmtId="0" fontId="66" fillId="0" borderId="43" applyNumberFormat="0" applyFill="0" applyAlignment="0" applyProtection="0"/>
    <xf numFmtId="0" fontId="13" fillId="0" borderId="6" applyNumberFormat="0" applyFill="0" applyAlignment="0" applyProtection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0" fontId="68" fillId="35" borderId="0" applyNumberFormat="0" applyBorder="0" applyAlignment="0" applyProtection="0"/>
    <xf numFmtId="0" fontId="7" fillId="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9" fillId="0" borderId="0"/>
    <xf numFmtId="0" fontId="49" fillId="0" borderId="0"/>
    <xf numFmtId="0" fontId="3" fillId="0" borderId="0" applyNumberFormat="0" applyFill="0" applyBorder="0" applyAlignment="0" applyProtection="0"/>
    <xf numFmtId="0" fontId="35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9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right" vertical="top"/>
    </xf>
    <xf numFmtId="0" fontId="19" fillId="0" borderId="0" xfId="0" applyFont="1" applyFill="1" applyAlignment="1">
      <alignment vertical="top"/>
    </xf>
    <xf numFmtId="0" fontId="2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right" vertical="top"/>
    </xf>
    <xf numFmtId="0" fontId="20" fillId="0" borderId="0" xfId="0" applyFont="1" applyFill="1" applyAlignment="1">
      <alignment horizontal="right" vertical="top"/>
    </xf>
    <xf numFmtId="0" fontId="2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6" fillId="0" borderId="22" xfId="0" applyFont="1" applyFill="1" applyBorder="1" applyAlignment="1">
      <alignment horizontal="center" vertical="top" wrapText="1"/>
    </xf>
    <xf numFmtId="0" fontId="26" fillId="0" borderId="23" xfId="0" applyFont="1" applyFill="1" applyBorder="1" applyAlignment="1">
      <alignment horizontal="left" vertical="top" wrapText="1"/>
    </xf>
    <xf numFmtId="0" fontId="26" fillId="0" borderId="23" xfId="0" applyFont="1" applyFill="1" applyBorder="1" applyAlignment="1">
      <alignment horizontal="center" vertical="top" wrapText="1"/>
    </xf>
    <xf numFmtId="2" fontId="0" fillId="0" borderId="0" xfId="0" applyNumberFormat="1" applyFont="1" applyFill="1" applyAlignment="1">
      <alignment horizontal="right" vertical="top"/>
    </xf>
    <xf numFmtId="49" fontId="27" fillId="0" borderId="26" xfId="0" applyNumberFormat="1" applyFont="1" applyFill="1" applyBorder="1" applyAlignment="1">
      <alignment horizontal="center" vertical="top" wrapText="1"/>
    </xf>
    <xf numFmtId="0" fontId="27" fillId="0" borderId="27" xfId="0" applyFont="1" applyFill="1" applyBorder="1" applyAlignment="1">
      <alignment horizontal="center" vertical="top" wrapText="1"/>
    </xf>
    <xf numFmtId="0" fontId="27" fillId="0" borderId="27" xfId="0" applyFont="1" applyFill="1" applyBorder="1" applyAlignment="1">
      <alignment horizontal="left" vertical="top" wrapText="1" indent="2"/>
    </xf>
    <xf numFmtId="0" fontId="27" fillId="0" borderId="27" xfId="0" applyFont="1" applyFill="1" applyBorder="1" applyAlignment="1">
      <alignment horizontal="right" vertical="top"/>
    </xf>
    <xf numFmtId="165" fontId="27" fillId="0" borderId="27" xfId="0" applyNumberFormat="1" applyFont="1" applyFill="1" applyBorder="1" applyAlignment="1">
      <alignment horizontal="right" vertical="top"/>
    </xf>
    <xf numFmtId="0" fontId="28" fillId="0" borderId="0" xfId="0" applyFont="1" applyFill="1" applyAlignment="1">
      <alignment vertical="top"/>
    </xf>
    <xf numFmtId="49" fontId="29" fillId="0" borderId="26" xfId="0" applyNumberFormat="1" applyFont="1" applyFill="1" applyBorder="1" applyAlignment="1">
      <alignment horizontal="center" vertical="top" wrapText="1"/>
    </xf>
    <xf numFmtId="0" fontId="29" fillId="0" borderId="27" xfId="0" applyFont="1" applyFill="1" applyBorder="1" applyAlignment="1">
      <alignment horizontal="center" vertical="top" wrapText="1"/>
    </xf>
    <xf numFmtId="0" fontId="29" fillId="0" borderId="27" xfId="0" applyFont="1" applyFill="1" applyBorder="1" applyAlignment="1">
      <alignment horizontal="left" vertical="top" wrapText="1" indent="2"/>
    </xf>
    <xf numFmtId="0" fontId="29" fillId="0" borderId="27" xfId="0" applyFont="1" applyFill="1" applyBorder="1" applyAlignment="1">
      <alignment horizontal="right" vertical="top"/>
    </xf>
    <xf numFmtId="0" fontId="30" fillId="0" borderId="0" xfId="0" applyFont="1" applyFill="1" applyAlignment="1">
      <alignment vertical="top"/>
    </xf>
    <xf numFmtId="166" fontId="27" fillId="0" borderId="27" xfId="0" applyNumberFormat="1" applyFont="1" applyFill="1" applyBorder="1" applyAlignment="1">
      <alignment horizontal="right" vertical="top"/>
    </xf>
    <xf numFmtId="49" fontId="31" fillId="0" borderId="26" xfId="0" applyNumberFormat="1" applyFont="1" applyFill="1" applyBorder="1" applyAlignment="1">
      <alignment horizontal="center" vertical="top" wrapText="1"/>
    </xf>
    <xf numFmtId="0" fontId="31" fillId="0" borderId="27" xfId="0" applyFont="1" applyFill="1" applyBorder="1" applyAlignment="1">
      <alignment horizontal="center" vertical="top" wrapText="1"/>
    </xf>
    <xf numFmtId="0" fontId="31" fillId="0" borderId="27" xfId="0" applyFont="1" applyFill="1" applyBorder="1" applyAlignment="1">
      <alignment horizontal="left" vertical="top" wrapText="1" indent="2"/>
    </xf>
    <xf numFmtId="0" fontId="31" fillId="0" borderId="27" xfId="0" applyFont="1" applyFill="1" applyBorder="1" applyAlignment="1">
      <alignment horizontal="right" vertical="top"/>
    </xf>
    <xf numFmtId="167" fontId="31" fillId="0" borderId="27" xfId="0" applyNumberFormat="1" applyFont="1" applyFill="1" applyBorder="1" applyAlignment="1">
      <alignment horizontal="right" vertical="top"/>
    </xf>
    <xf numFmtId="0" fontId="32" fillId="0" borderId="0" xfId="0" applyFont="1" applyFill="1" applyAlignment="1">
      <alignment vertical="top"/>
    </xf>
    <xf numFmtId="49" fontId="31" fillId="0" borderId="28" xfId="0" applyNumberFormat="1" applyFont="1" applyFill="1" applyBorder="1" applyAlignment="1">
      <alignment horizontal="center" vertical="top" wrapText="1"/>
    </xf>
    <xf numFmtId="0" fontId="31" fillId="0" borderId="29" xfId="0" applyFont="1" applyFill="1" applyBorder="1" applyAlignment="1">
      <alignment horizontal="center" vertical="top" wrapText="1"/>
    </xf>
    <xf numFmtId="0" fontId="31" fillId="0" borderId="29" xfId="0" applyFont="1" applyFill="1" applyBorder="1" applyAlignment="1">
      <alignment horizontal="left" vertical="top" wrapText="1" indent="2"/>
    </xf>
    <xf numFmtId="0" fontId="31" fillId="0" borderId="29" xfId="0" applyFont="1" applyFill="1" applyBorder="1" applyAlignment="1">
      <alignment horizontal="right" vertical="top"/>
    </xf>
    <xf numFmtId="2" fontId="31" fillId="0" borderId="29" xfId="0" applyNumberFormat="1" applyFont="1" applyFill="1" applyBorder="1" applyAlignment="1">
      <alignment horizontal="right" vertical="top"/>
    </xf>
    <xf numFmtId="165" fontId="29" fillId="0" borderId="27" xfId="0" applyNumberFormat="1" applyFont="1" applyFill="1" applyBorder="1" applyAlignment="1">
      <alignment horizontal="right" vertical="top"/>
    </xf>
    <xf numFmtId="166" fontId="31" fillId="0" borderId="27" xfId="0" applyNumberFormat="1" applyFont="1" applyFill="1" applyBorder="1" applyAlignment="1">
      <alignment horizontal="right" vertical="top"/>
    </xf>
    <xf numFmtId="166" fontId="31" fillId="0" borderId="29" xfId="0" applyNumberFormat="1" applyFont="1" applyFill="1" applyBorder="1" applyAlignment="1">
      <alignment horizontal="right" vertical="top"/>
    </xf>
    <xf numFmtId="0" fontId="20" fillId="0" borderId="34" xfId="0" applyFont="1" applyFill="1" applyBorder="1" applyAlignment="1">
      <alignment horizontal="center" vertical="top" wrapText="1"/>
    </xf>
    <xf numFmtId="2" fontId="26" fillId="0" borderId="34" xfId="0" applyNumberFormat="1" applyFont="1" applyFill="1" applyBorder="1" applyAlignment="1">
      <alignment horizontal="right" vertical="top"/>
    </xf>
    <xf numFmtId="0" fontId="26" fillId="0" borderId="35" xfId="0" applyFont="1" applyFill="1" applyBorder="1" applyAlignment="1">
      <alignment horizontal="right" vertical="top"/>
    </xf>
    <xf numFmtId="0" fontId="20" fillId="0" borderId="36" xfId="0" applyFont="1" applyFill="1" applyBorder="1" applyAlignment="1">
      <alignment horizontal="center" vertical="top" wrapText="1"/>
    </xf>
    <xf numFmtId="0" fontId="20" fillId="0" borderId="37" xfId="0" applyFont="1" applyFill="1" applyBorder="1" applyAlignment="1">
      <alignment horizontal="left" vertical="top" wrapText="1"/>
    </xf>
    <xf numFmtId="0" fontId="25" fillId="0" borderId="37" xfId="0" applyFont="1" applyFill="1" applyBorder="1" applyAlignment="1">
      <alignment horizontal="left" vertical="top" wrapText="1" indent="2"/>
    </xf>
    <xf numFmtId="0" fontId="20" fillId="0" borderId="37" xfId="0" applyFont="1" applyFill="1" applyBorder="1" applyAlignment="1">
      <alignment horizontal="center" vertical="top" wrapText="1"/>
    </xf>
    <xf numFmtId="0" fontId="26" fillId="0" borderId="37" xfId="0" applyFont="1" applyFill="1" applyBorder="1" applyAlignment="1">
      <alignment horizontal="right" vertical="top" wrapText="1"/>
    </xf>
    <xf numFmtId="0" fontId="26" fillId="0" borderId="29" xfId="0" applyFont="1" applyFill="1" applyBorder="1" applyAlignment="1">
      <alignment horizontal="right" vertical="top" wrapText="1"/>
    </xf>
    <xf numFmtId="0" fontId="33" fillId="0" borderId="28" xfId="0" applyFont="1" applyFill="1" applyBorder="1" applyAlignment="1">
      <alignment horizontal="center" vertical="top" wrapText="1"/>
    </xf>
    <xf numFmtId="0" fontId="33" fillId="0" borderId="29" xfId="0" applyFont="1" applyFill="1" applyBorder="1" applyAlignment="1">
      <alignment horizontal="left" vertical="top" wrapText="1"/>
    </xf>
    <xf numFmtId="0" fontId="33" fillId="0" borderId="29" xfId="0" applyFont="1" applyFill="1" applyBorder="1" applyAlignment="1">
      <alignment horizontal="center" vertical="top" wrapText="1"/>
    </xf>
    <xf numFmtId="0" fontId="28" fillId="0" borderId="29" xfId="0" applyFont="1" applyFill="1" applyBorder="1" applyAlignment="1">
      <alignment horizontal="right" vertical="top" wrapText="1"/>
    </xf>
    <xf numFmtId="166" fontId="28" fillId="0" borderId="29" xfId="0" applyNumberFormat="1" applyFont="1" applyFill="1" applyBorder="1" applyAlignment="1">
      <alignment horizontal="right" vertical="top" wrapText="1"/>
    </xf>
    <xf numFmtId="0" fontId="69" fillId="0" borderId="0" xfId="3026" applyFont="1" applyFill="1"/>
    <xf numFmtId="0" fontId="69" fillId="0" borderId="0" xfId="0" applyFont="1" applyFill="1" applyAlignment="1">
      <alignment horizontal="left" vertical="center" wrapText="1"/>
    </xf>
    <xf numFmtId="0" fontId="69" fillId="0" borderId="0" xfId="3026" applyFont="1" applyFill="1" applyAlignment="1">
      <alignment horizontal="left" vertical="center" wrapText="1"/>
    </xf>
    <xf numFmtId="0" fontId="69" fillId="0" borderId="0" xfId="0" applyFont="1" applyFill="1"/>
    <xf numFmtId="0" fontId="71" fillId="0" borderId="18" xfId="3027" applyFont="1" applyFill="1" applyBorder="1" applyAlignment="1">
      <alignment horizontal="center" vertical="center" wrapText="1"/>
    </xf>
    <xf numFmtId="0" fontId="71" fillId="0" borderId="17" xfId="3027" applyFont="1" applyFill="1" applyBorder="1" applyAlignment="1">
      <alignment horizontal="center" vertical="center" wrapText="1"/>
    </xf>
    <xf numFmtId="0" fontId="69" fillId="0" borderId="51" xfId="0" applyFont="1" applyFill="1" applyBorder="1" applyAlignment="1">
      <alignment horizontal="center" vertical="center" wrapText="1"/>
    </xf>
    <xf numFmtId="0" fontId="69" fillId="0" borderId="52" xfId="0" applyFont="1" applyFill="1" applyBorder="1" applyAlignment="1">
      <alignment horizontal="left" vertical="top" wrapText="1" indent="1"/>
    </xf>
    <xf numFmtId="0" fontId="69" fillId="0" borderId="52" xfId="0" applyFont="1" applyFill="1" applyBorder="1" applyAlignment="1">
      <alignment horizontal="center" vertical="center" wrapText="1"/>
    </xf>
    <xf numFmtId="172" fontId="69" fillId="0" borderId="52" xfId="3422" applyNumberFormat="1" applyFont="1" applyFill="1" applyBorder="1" applyAlignment="1">
      <alignment horizontal="right" vertical="center" wrapText="1"/>
    </xf>
    <xf numFmtId="0" fontId="26" fillId="0" borderId="51" xfId="3027" applyFont="1" applyFill="1" applyBorder="1" applyAlignment="1">
      <alignment horizontal="center" vertical="center" wrapText="1"/>
    </xf>
    <xf numFmtId="0" fontId="26" fillId="0" borderId="52" xfId="3027" applyFont="1" applyFill="1" applyBorder="1" applyAlignment="1">
      <alignment horizontal="center" vertical="center" wrapText="1"/>
    </xf>
    <xf numFmtId="172" fontId="26" fillId="0" borderId="52" xfId="3422" applyNumberFormat="1" applyFont="1" applyFill="1" applyBorder="1" applyAlignment="1">
      <alignment horizontal="right" vertical="center" wrapText="1"/>
    </xf>
    <xf numFmtId="0" fontId="69" fillId="0" borderId="51" xfId="0" applyFont="1" applyBorder="1" applyAlignment="1">
      <alignment horizontal="center" vertical="center" wrapText="1"/>
    </xf>
    <xf numFmtId="0" fontId="69" fillId="0" borderId="52" xfId="0" applyFont="1" applyBorder="1" applyAlignment="1">
      <alignment horizontal="left" vertical="top" wrapText="1" indent="1"/>
    </xf>
    <xf numFmtId="0" fontId="69" fillId="0" borderId="52" xfId="0" applyFont="1" applyBorder="1" applyAlignment="1">
      <alignment horizontal="center" vertical="center" wrapText="1"/>
    </xf>
    <xf numFmtId="173" fontId="69" fillId="0" borderId="52" xfId="3022" applyNumberFormat="1" applyFont="1" applyBorder="1" applyAlignment="1">
      <alignment horizontal="right" vertical="center" wrapText="1"/>
    </xf>
    <xf numFmtId="0" fontId="26" fillId="0" borderId="52" xfId="3027" applyFont="1" applyFill="1" applyBorder="1" applyAlignment="1">
      <alignment horizontal="right" vertical="center" wrapText="1"/>
    </xf>
    <xf numFmtId="173" fontId="69" fillId="0" borderId="52" xfId="3023" applyNumberFormat="1" applyFont="1" applyBorder="1" applyAlignment="1">
      <alignment horizontal="right" vertical="center" wrapText="1"/>
    </xf>
    <xf numFmtId="0" fontId="26" fillId="0" borderId="60" xfId="0" applyFont="1" applyFill="1" applyBorder="1" applyAlignment="1">
      <alignment horizontal="center" vertical="top" wrapText="1"/>
    </xf>
    <xf numFmtId="0" fontId="26" fillId="0" borderId="61" xfId="0" applyFont="1" applyFill="1" applyBorder="1" applyAlignment="1">
      <alignment horizontal="left" vertical="top" wrapText="1"/>
    </xf>
    <xf numFmtId="0" fontId="26" fillId="0" borderId="61" xfId="0" applyFont="1" applyFill="1" applyBorder="1" applyAlignment="1">
      <alignment horizontal="center" vertical="top" wrapText="1"/>
    </xf>
    <xf numFmtId="49" fontId="75" fillId="0" borderId="64" xfId="0" applyNumberFormat="1" applyFont="1" applyFill="1" applyBorder="1" applyAlignment="1">
      <alignment horizontal="center" vertical="top" wrapText="1"/>
    </xf>
    <xf numFmtId="0" fontId="75" fillId="0" borderId="65" xfId="0" applyFont="1" applyFill="1" applyBorder="1" applyAlignment="1">
      <alignment horizontal="center" vertical="top" wrapText="1"/>
    </xf>
    <xf numFmtId="0" fontId="75" fillId="0" borderId="65" xfId="0" applyFont="1" applyFill="1" applyBorder="1" applyAlignment="1">
      <alignment horizontal="left" vertical="top" wrapText="1" indent="2"/>
    </xf>
    <xf numFmtId="0" fontId="75" fillId="0" borderId="65" xfId="0" applyFont="1" applyFill="1" applyBorder="1" applyAlignment="1">
      <alignment horizontal="right" vertical="top"/>
    </xf>
    <xf numFmtId="166" fontId="75" fillId="0" borderId="65" xfId="0" applyNumberFormat="1" applyFont="1" applyFill="1" applyBorder="1" applyAlignment="1">
      <alignment horizontal="right" vertical="top"/>
    </xf>
    <xf numFmtId="49" fontId="76" fillId="0" borderId="64" xfId="0" applyNumberFormat="1" applyFont="1" applyFill="1" applyBorder="1" applyAlignment="1">
      <alignment horizontal="center" vertical="top" wrapText="1"/>
    </xf>
    <xf numFmtId="0" fontId="76" fillId="0" borderId="65" xfId="0" applyFont="1" applyFill="1" applyBorder="1" applyAlignment="1">
      <alignment horizontal="center" vertical="top" wrapText="1"/>
    </xf>
    <xf numFmtId="0" fontId="76" fillId="0" borderId="65" xfId="0" applyFont="1" applyFill="1" applyBorder="1" applyAlignment="1">
      <alignment horizontal="left" vertical="top" wrapText="1" indent="2"/>
    </xf>
    <xf numFmtId="0" fontId="76" fillId="0" borderId="65" xfId="0" applyFont="1" applyFill="1" applyBorder="1" applyAlignment="1">
      <alignment horizontal="right" vertical="top"/>
    </xf>
    <xf numFmtId="0" fontId="77" fillId="0" borderId="0" xfId="0" applyFont="1" applyFill="1" applyAlignment="1">
      <alignment vertical="top"/>
    </xf>
    <xf numFmtId="166" fontId="76" fillId="0" borderId="65" xfId="0" applyNumberFormat="1" applyFont="1" applyFill="1" applyBorder="1" applyAlignment="1">
      <alignment horizontal="right" vertical="top"/>
    </xf>
    <xf numFmtId="49" fontId="78" fillId="0" borderId="64" xfId="0" applyNumberFormat="1" applyFont="1" applyFill="1" applyBorder="1" applyAlignment="1">
      <alignment horizontal="center" vertical="top" wrapText="1"/>
    </xf>
    <xf numFmtId="0" fontId="78" fillId="0" borderId="65" xfId="0" applyFont="1" applyFill="1" applyBorder="1" applyAlignment="1">
      <alignment horizontal="center" vertical="top" wrapText="1"/>
    </xf>
    <xf numFmtId="0" fontId="78" fillId="0" borderId="65" xfId="0" applyFont="1" applyFill="1" applyBorder="1" applyAlignment="1">
      <alignment horizontal="left" vertical="top" wrapText="1" indent="2"/>
    </xf>
    <xf numFmtId="0" fontId="78" fillId="0" borderId="65" xfId="0" applyFont="1" applyFill="1" applyBorder="1" applyAlignment="1">
      <alignment horizontal="right" vertical="top"/>
    </xf>
    <xf numFmtId="166" fontId="78" fillId="0" borderId="65" xfId="0" applyNumberFormat="1" applyFont="1" applyFill="1" applyBorder="1" applyAlignment="1">
      <alignment horizontal="right" vertical="top"/>
    </xf>
    <xf numFmtId="0" fontId="79" fillId="0" borderId="0" xfId="0" applyFont="1" applyFill="1" applyAlignment="1">
      <alignment vertical="top"/>
    </xf>
    <xf numFmtId="49" fontId="78" fillId="0" borderId="66" xfId="0" applyNumberFormat="1" applyFont="1" applyFill="1" applyBorder="1" applyAlignment="1">
      <alignment horizontal="center" vertical="top" wrapText="1"/>
    </xf>
    <xf numFmtId="0" fontId="78" fillId="0" borderId="67" xfId="0" applyFont="1" applyFill="1" applyBorder="1" applyAlignment="1">
      <alignment horizontal="center" vertical="top" wrapText="1"/>
    </xf>
    <xf numFmtId="0" fontId="78" fillId="0" borderId="67" xfId="0" applyFont="1" applyFill="1" applyBorder="1" applyAlignment="1">
      <alignment horizontal="left" vertical="top" wrapText="1" indent="2"/>
    </xf>
    <xf numFmtId="0" fontId="78" fillId="0" borderId="67" xfId="0" applyFont="1" applyFill="1" applyBorder="1" applyAlignment="1">
      <alignment horizontal="right" vertical="top"/>
    </xf>
    <xf numFmtId="166" fontId="78" fillId="0" borderId="67" xfId="0" applyNumberFormat="1" applyFont="1" applyFill="1" applyBorder="1" applyAlignment="1">
      <alignment horizontal="right" vertical="top"/>
    </xf>
    <xf numFmtId="165" fontId="78" fillId="0" borderId="67" xfId="0" applyNumberFormat="1" applyFont="1" applyFill="1" applyBorder="1" applyAlignment="1">
      <alignment horizontal="right" vertical="top"/>
    </xf>
    <xf numFmtId="0" fontId="20" fillId="0" borderId="72" xfId="0" applyFont="1" applyFill="1" applyBorder="1" applyAlignment="1">
      <alignment horizontal="center" vertical="top" wrapText="1"/>
    </xf>
    <xf numFmtId="2" fontId="26" fillId="0" borderId="72" xfId="0" applyNumberFormat="1" applyFont="1" applyFill="1" applyBorder="1" applyAlignment="1">
      <alignment horizontal="right" vertical="top"/>
    </xf>
    <xf numFmtId="0" fontId="26" fillId="0" borderId="73" xfId="0" applyFont="1" applyFill="1" applyBorder="1" applyAlignment="1">
      <alignment horizontal="right" vertical="top"/>
    </xf>
    <xf numFmtId="0" fontId="20" fillId="0" borderId="74" xfId="0" applyFont="1" applyFill="1" applyBorder="1" applyAlignment="1">
      <alignment horizontal="center" vertical="top" wrapText="1"/>
    </xf>
    <xf numFmtId="0" fontId="20" fillId="0" borderId="75" xfId="0" applyFont="1" applyFill="1" applyBorder="1" applyAlignment="1">
      <alignment horizontal="left" vertical="top" wrapText="1"/>
    </xf>
    <xf numFmtId="0" fontId="25" fillId="0" borderId="75" xfId="0" applyFont="1" applyFill="1" applyBorder="1" applyAlignment="1">
      <alignment horizontal="left" vertical="top" wrapText="1" indent="2"/>
    </xf>
    <xf numFmtId="0" fontId="20" fillId="0" borderId="75" xfId="0" applyFont="1" applyFill="1" applyBorder="1" applyAlignment="1">
      <alignment horizontal="center" vertical="top" wrapText="1"/>
    </xf>
    <xf numFmtId="0" fontId="26" fillId="0" borderId="75" xfId="0" applyFont="1" applyFill="1" applyBorder="1" applyAlignment="1">
      <alignment horizontal="right" vertical="top" wrapText="1"/>
    </xf>
    <xf numFmtId="0" fontId="26" fillId="0" borderId="67" xfId="0" applyFont="1" applyFill="1" applyBorder="1" applyAlignment="1">
      <alignment horizontal="right" vertical="top" wrapText="1"/>
    </xf>
    <xf numFmtId="0" fontId="33" fillId="0" borderId="66" xfId="0" applyFont="1" applyFill="1" applyBorder="1" applyAlignment="1">
      <alignment horizontal="center" vertical="top" wrapText="1"/>
    </xf>
    <xf numFmtId="0" fontId="33" fillId="0" borderId="67" xfId="0" applyFont="1" applyFill="1" applyBorder="1" applyAlignment="1">
      <alignment horizontal="left" vertical="top" wrapText="1"/>
    </xf>
    <xf numFmtId="0" fontId="33" fillId="0" borderId="67" xfId="0" applyFont="1" applyFill="1" applyBorder="1" applyAlignment="1">
      <alignment horizontal="center" vertical="top" wrapText="1"/>
    </xf>
    <xf numFmtId="0" fontId="28" fillId="0" borderId="67" xfId="0" applyFont="1" applyFill="1" applyBorder="1" applyAlignment="1">
      <alignment horizontal="right" vertical="top" wrapText="1"/>
    </xf>
    <xf numFmtId="166" fontId="28" fillId="0" borderId="67" xfId="0" applyNumberFormat="1" applyFont="1" applyFill="1" applyBorder="1" applyAlignment="1">
      <alignment horizontal="right" vertical="top" wrapText="1"/>
    </xf>
    <xf numFmtId="0" fontId="20" fillId="0" borderId="0" xfId="0" applyFont="1" applyFill="1" applyAlignment="1">
      <alignment horizontal="right" vertical="center"/>
    </xf>
    <xf numFmtId="173" fontId="29" fillId="0" borderId="27" xfId="0" applyNumberFormat="1" applyFont="1" applyFill="1" applyBorder="1" applyAlignment="1">
      <alignment horizontal="right" vertical="top"/>
    </xf>
    <xf numFmtId="165" fontId="31" fillId="0" borderId="29" xfId="0" applyNumberFormat="1" applyFont="1" applyFill="1" applyBorder="1" applyAlignment="1">
      <alignment horizontal="right" vertical="top"/>
    </xf>
    <xf numFmtId="165" fontId="28" fillId="0" borderId="29" xfId="0" applyNumberFormat="1" applyFont="1" applyFill="1" applyBorder="1" applyAlignment="1">
      <alignment horizontal="right" vertical="top" wrapText="1"/>
    </xf>
    <xf numFmtId="173" fontId="69" fillId="0" borderId="52" xfId="3449" applyNumberFormat="1" applyFont="1" applyBorder="1" applyAlignment="1">
      <alignment horizontal="right" vertical="center" wrapText="1"/>
    </xf>
    <xf numFmtId="173" fontId="69" fillId="0" borderId="52" xfId="3450" applyNumberFormat="1" applyFont="1" applyBorder="1" applyAlignment="1">
      <alignment horizontal="right" vertical="center" wrapText="1"/>
    </xf>
    <xf numFmtId="2" fontId="31" fillId="0" borderId="27" xfId="0" applyNumberFormat="1" applyFont="1" applyFill="1" applyBorder="1" applyAlignment="1">
      <alignment horizontal="right" vertical="top"/>
    </xf>
    <xf numFmtId="174" fontId="69" fillId="0" borderId="52" xfId="3422" applyNumberFormat="1" applyFont="1" applyFill="1" applyBorder="1" applyAlignment="1">
      <alignment horizontal="right" vertical="center" wrapText="1"/>
    </xf>
    <xf numFmtId="174" fontId="26" fillId="0" borderId="52" xfId="3422" applyNumberFormat="1" applyFont="1" applyFill="1" applyBorder="1" applyAlignment="1">
      <alignment horizontal="right" vertical="center" wrapText="1"/>
    </xf>
    <xf numFmtId="165" fontId="75" fillId="0" borderId="65" xfId="0" applyNumberFormat="1" applyFont="1" applyFill="1" applyBorder="1" applyAlignment="1">
      <alignment horizontal="right" vertical="top"/>
    </xf>
    <xf numFmtId="165" fontId="76" fillId="0" borderId="65" xfId="0" applyNumberFormat="1" applyFont="1" applyFill="1" applyBorder="1" applyAlignment="1">
      <alignment horizontal="right" vertical="top"/>
    </xf>
    <xf numFmtId="2" fontId="78" fillId="0" borderId="65" xfId="0" applyNumberFormat="1" applyFont="1" applyFill="1" applyBorder="1" applyAlignment="1">
      <alignment horizontal="right" vertical="top"/>
    </xf>
    <xf numFmtId="0" fontId="69" fillId="0" borderId="51" xfId="3022" applyFont="1" applyBorder="1" applyAlignment="1">
      <alignment horizontal="center" vertical="center" wrapText="1"/>
    </xf>
    <xf numFmtId="0" fontId="69" fillId="0" borderId="52" xfId="3022" applyFont="1" applyBorder="1" applyAlignment="1">
      <alignment horizontal="left" vertical="top" wrapText="1" indent="1"/>
    </xf>
    <xf numFmtId="0" fontId="69" fillId="0" borderId="52" xfId="3022" applyFont="1" applyBorder="1" applyAlignment="1">
      <alignment horizontal="center" vertical="center" wrapText="1"/>
    </xf>
    <xf numFmtId="2" fontId="75" fillId="0" borderId="65" xfId="0" applyNumberFormat="1" applyFont="1" applyFill="1" applyBorder="1" applyAlignment="1">
      <alignment horizontal="right" vertical="top"/>
    </xf>
    <xf numFmtId="0" fontId="0" fillId="0" borderId="30" xfId="0" applyFont="1" applyFill="1" applyBorder="1" applyAlignment="1">
      <alignment horizontal="left" vertical="top" wrapText="1"/>
    </xf>
    <xf numFmtId="0" fontId="0" fillId="0" borderId="31" xfId="0" applyFont="1" applyFill="1" applyBorder="1" applyAlignment="1">
      <alignment horizontal="left" vertical="top" wrapText="1"/>
    </xf>
    <xf numFmtId="0" fontId="0" fillId="0" borderId="32" xfId="0" applyFont="1" applyFill="1" applyBorder="1" applyAlignment="1">
      <alignment horizontal="left" vertical="top" wrapText="1"/>
    </xf>
    <xf numFmtId="0" fontId="25" fillId="0" borderId="33" xfId="0" applyFont="1" applyFill="1" applyBorder="1" applyAlignment="1">
      <alignment horizontal="left" vertical="top" wrapText="1" indent="2"/>
    </xf>
    <xf numFmtId="0" fontId="25" fillId="0" borderId="34" xfId="0" applyFont="1" applyFill="1" applyBorder="1" applyAlignment="1">
      <alignment horizontal="left" vertical="top" wrapText="1" indent="2"/>
    </xf>
    <xf numFmtId="0" fontId="0" fillId="0" borderId="36" xfId="0" applyFont="1" applyFill="1" applyBorder="1" applyAlignment="1">
      <alignment horizontal="left" vertical="top" wrapText="1"/>
    </xf>
    <xf numFmtId="0" fontId="0" fillId="0" borderId="37" xfId="0" applyFont="1" applyFill="1" applyBorder="1" applyAlignment="1">
      <alignment horizontal="left" vertical="top" wrapText="1"/>
    </xf>
    <xf numFmtId="0" fontId="0" fillId="0" borderId="29" xfId="0" applyFont="1" applyFill="1" applyBorder="1" applyAlignment="1">
      <alignment horizontal="left" vertical="top" wrapText="1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164" fontId="26" fillId="0" borderId="24" xfId="0" applyNumberFormat="1" applyFont="1" applyFill="1" applyBorder="1" applyAlignment="1">
      <alignment horizontal="center" vertical="top"/>
    </xf>
    <xf numFmtId="164" fontId="26" fillId="0" borderId="25" xfId="0" applyNumberFormat="1" applyFont="1" applyFill="1" applyBorder="1" applyAlignment="1">
      <alignment horizontal="center" vertical="top"/>
    </xf>
    <xf numFmtId="165" fontId="26" fillId="0" borderId="24" xfId="0" applyNumberFormat="1" applyFont="1" applyFill="1" applyBorder="1" applyAlignment="1">
      <alignment horizontal="center" vertical="top"/>
    </xf>
    <xf numFmtId="165" fontId="26" fillId="0" borderId="25" xfId="0" applyNumberFormat="1" applyFont="1" applyFill="1" applyBorder="1" applyAlignment="1">
      <alignment horizontal="center" vertical="top"/>
    </xf>
    <xf numFmtId="0" fontId="0" fillId="0" borderId="12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left" vertical="top" wrapText="1"/>
    </xf>
    <xf numFmtId="0" fontId="21" fillId="0" borderId="0" xfId="0" applyFont="1" applyFill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73" fillId="0" borderId="49" xfId="3027" applyFont="1" applyFill="1" applyBorder="1" applyAlignment="1">
      <alignment horizontal="center"/>
    </xf>
    <xf numFmtId="0" fontId="73" fillId="0" borderId="50" xfId="3027" applyFont="1" applyFill="1" applyBorder="1" applyAlignment="1">
      <alignment horizontal="center"/>
    </xf>
    <xf numFmtId="0" fontId="28" fillId="0" borderId="49" xfId="3027" applyFill="1" applyBorder="1" applyAlignment="1">
      <alignment horizontal="center"/>
    </xf>
    <xf numFmtId="0" fontId="28" fillId="0" borderId="50" xfId="3027" applyFill="1" applyBorder="1" applyAlignment="1">
      <alignment horizontal="center"/>
    </xf>
    <xf numFmtId="0" fontId="69" fillId="0" borderId="48" xfId="0" applyFont="1" applyFill="1" applyBorder="1" applyAlignment="1">
      <alignment horizontal="center"/>
    </xf>
    <xf numFmtId="0" fontId="72" fillId="0" borderId="49" xfId="3027" applyFont="1" applyFill="1" applyBorder="1" applyAlignment="1">
      <alignment horizontal="center"/>
    </xf>
    <xf numFmtId="0" fontId="72" fillId="0" borderId="50" xfId="3027" applyFont="1" applyFill="1" applyBorder="1" applyAlignment="1">
      <alignment horizontal="center"/>
    </xf>
    <xf numFmtId="0" fontId="19" fillId="0" borderId="49" xfId="3027" applyFont="1" applyFill="1" applyBorder="1" applyAlignment="1">
      <alignment horizontal="center"/>
    </xf>
    <xf numFmtId="0" fontId="19" fillId="0" borderId="50" xfId="3027" applyFont="1" applyFill="1" applyBorder="1" applyAlignment="1">
      <alignment horizontal="center"/>
    </xf>
    <xf numFmtId="0" fontId="69" fillId="0" borderId="0" xfId="0" applyFont="1" applyFill="1" applyAlignment="1">
      <alignment horizontal="center" vertical="center" wrapText="1"/>
    </xf>
    <xf numFmtId="0" fontId="70" fillId="0" borderId="0" xfId="3027" applyFont="1" applyFill="1" applyBorder="1" applyAlignment="1">
      <alignment horizontal="center" vertical="center" wrapText="1"/>
    </xf>
    <xf numFmtId="0" fontId="71" fillId="0" borderId="13" xfId="3027" applyFont="1" applyFill="1" applyBorder="1" applyAlignment="1">
      <alignment horizontal="center" vertical="center" wrapText="1"/>
    </xf>
    <xf numFmtId="0" fontId="71" fillId="0" borderId="47" xfId="3027" applyFont="1" applyFill="1" applyBorder="1" applyAlignment="1">
      <alignment horizontal="center" vertical="center" wrapText="1"/>
    </xf>
    <xf numFmtId="0" fontId="71" fillId="0" borderId="16" xfId="3027" applyFont="1" applyFill="1" applyBorder="1" applyAlignment="1">
      <alignment horizontal="center" vertical="center" wrapText="1"/>
    </xf>
    <xf numFmtId="0" fontId="0" fillId="0" borderId="68" xfId="0" applyFont="1" applyFill="1" applyBorder="1" applyAlignment="1">
      <alignment horizontal="left" vertical="top" wrapText="1"/>
    </xf>
    <xf numFmtId="0" fontId="0" fillId="0" borderId="69" xfId="0" applyFont="1" applyFill="1" applyBorder="1" applyAlignment="1">
      <alignment horizontal="left" vertical="top" wrapText="1"/>
    </xf>
    <xf numFmtId="0" fontId="0" fillId="0" borderId="70" xfId="0" applyFont="1" applyFill="1" applyBorder="1" applyAlignment="1">
      <alignment horizontal="left" vertical="top" wrapText="1"/>
    </xf>
    <xf numFmtId="0" fontId="25" fillId="0" borderId="71" xfId="0" applyFont="1" applyFill="1" applyBorder="1" applyAlignment="1">
      <alignment horizontal="left" vertical="top" wrapText="1" indent="2"/>
    </xf>
    <xf numFmtId="0" fontId="25" fillId="0" borderId="72" xfId="0" applyFont="1" applyFill="1" applyBorder="1" applyAlignment="1">
      <alignment horizontal="left" vertical="top" wrapText="1" indent="2"/>
    </xf>
    <xf numFmtId="0" fontId="0" fillId="0" borderId="74" xfId="0" applyFont="1" applyFill="1" applyBorder="1" applyAlignment="1">
      <alignment horizontal="left" vertical="top" wrapText="1"/>
    </xf>
    <xf numFmtId="0" fontId="0" fillId="0" borderId="75" xfId="0" applyFont="1" applyFill="1" applyBorder="1" applyAlignment="1">
      <alignment horizontal="left" vertical="top" wrapText="1"/>
    </xf>
    <xf numFmtId="0" fontId="0" fillId="0" borderId="67" xfId="0" applyFont="1" applyFill="1" applyBorder="1" applyAlignment="1">
      <alignment horizontal="left" vertical="top" wrapText="1"/>
    </xf>
    <xf numFmtId="0" fontId="0" fillId="0" borderId="57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165" fontId="26" fillId="0" borderId="62" xfId="0" applyNumberFormat="1" applyFont="1" applyFill="1" applyBorder="1" applyAlignment="1">
      <alignment horizontal="center" vertical="top"/>
    </xf>
    <xf numFmtId="165" fontId="26" fillId="0" borderId="63" xfId="0" applyNumberFormat="1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top" wrapText="1"/>
    </xf>
    <xf numFmtId="0" fontId="80" fillId="0" borderId="0" xfId="0" applyFont="1" applyFill="1" applyAlignment="1">
      <alignment horizontal="center" vertical="center" wrapText="1"/>
    </xf>
    <xf numFmtId="0" fontId="71" fillId="0" borderId="56" xfId="3027" applyFont="1" applyFill="1" applyBorder="1" applyAlignment="1">
      <alignment horizontal="center" vertical="center" wrapText="1"/>
    </xf>
    <xf numFmtId="164" fontId="26" fillId="0" borderId="62" xfId="0" applyNumberFormat="1" applyFont="1" applyFill="1" applyBorder="1" applyAlignment="1">
      <alignment horizontal="center" vertical="top"/>
    </xf>
    <xf numFmtId="164" fontId="26" fillId="0" borderId="63" xfId="0" applyNumberFormat="1" applyFont="1" applyFill="1" applyBorder="1" applyAlignment="1">
      <alignment horizontal="center" vertical="top"/>
    </xf>
    <xf numFmtId="14" fontId="81" fillId="0" borderId="0" xfId="0" applyNumberFormat="1" applyFont="1" applyFill="1" applyAlignment="1">
      <alignment horizontal="left" vertical="top" wrapText="1"/>
    </xf>
    <xf numFmtId="14" fontId="24" fillId="0" borderId="0" xfId="0" applyNumberFormat="1" applyFont="1" applyFill="1" applyAlignment="1">
      <alignment horizontal="left" vertical="top" wrapText="1"/>
    </xf>
    <xf numFmtId="0" fontId="0" fillId="0" borderId="53" xfId="0" applyFont="1" applyFill="1" applyBorder="1" applyAlignment="1">
      <alignment horizontal="center" vertical="top" wrapText="1"/>
    </xf>
    <xf numFmtId="0" fontId="19" fillId="0" borderId="0" xfId="2948" applyFont="1" applyFill="1" applyAlignment="1">
      <alignment vertical="top"/>
    </xf>
    <xf numFmtId="0" fontId="19" fillId="0" borderId="0" xfId="2948" applyFont="1" applyFill="1" applyAlignment="1">
      <alignment horizontal="right" vertical="top"/>
    </xf>
    <xf numFmtId="0" fontId="19" fillId="0" borderId="10" xfId="2948" applyFont="1" applyFill="1" applyBorder="1" applyAlignment="1">
      <alignment horizontal="center" vertical="top" wrapText="1"/>
    </xf>
    <xf numFmtId="0" fontId="20" fillId="0" borderId="0" xfId="2948" applyFont="1" applyFill="1" applyAlignment="1">
      <alignment horizontal="center" vertical="top" wrapText="1"/>
    </xf>
    <xf numFmtId="0" fontId="21" fillId="0" borderId="11" xfId="2948" applyFont="1" applyFill="1" applyBorder="1" applyAlignment="1">
      <alignment horizontal="center" vertical="top" wrapText="1"/>
    </xf>
    <xf numFmtId="0" fontId="19" fillId="0" borderId="0" xfId="2948" applyFont="1" applyFill="1" applyAlignment="1">
      <alignment horizontal="left" vertical="top"/>
    </xf>
    <xf numFmtId="0" fontId="19" fillId="0" borderId="0" xfId="2948" applyFont="1" applyFill="1" applyAlignment="1">
      <alignment horizontal="center" vertical="top"/>
    </xf>
    <xf numFmtId="0" fontId="22" fillId="0" borderId="0" xfId="2948" applyFont="1" applyFill="1" applyAlignment="1">
      <alignment horizontal="right" vertical="top"/>
    </xf>
    <xf numFmtId="0" fontId="24" fillId="0" borderId="0" xfId="2948" applyFont="1" applyFill="1" applyAlignment="1">
      <alignment horizontal="left" vertical="top" wrapText="1"/>
    </xf>
    <xf numFmtId="0" fontId="21" fillId="0" borderId="0" xfId="2948" applyFont="1" applyFill="1" applyAlignment="1">
      <alignment horizontal="center" vertical="top" wrapText="1"/>
    </xf>
    <xf numFmtId="0" fontId="20" fillId="0" borderId="0" xfId="2948" applyFont="1" applyFill="1" applyAlignment="1">
      <alignment horizontal="right" vertical="top"/>
    </xf>
    <xf numFmtId="0" fontId="20" fillId="0" borderId="0" xfId="2948" applyFont="1" applyFill="1" applyAlignment="1">
      <alignment vertical="top"/>
    </xf>
    <xf numFmtId="0" fontId="19" fillId="0" borderId="12" xfId="2948" applyFont="1" applyFill="1" applyBorder="1" applyAlignment="1">
      <alignment horizontal="left" vertical="top" wrapText="1"/>
    </xf>
    <xf numFmtId="0" fontId="20" fillId="0" borderId="13" xfId="2948" applyFont="1" applyFill="1" applyBorder="1" applyAlignment="1">
      <alignment horizontal="center" vertical="center" wrapText="1"/>
    </xf>
    <xf numFmtId="0" fontId="20" fillId="0" borderId="14" xfId="2948" applyFont="1" applyFill="1" applyBorder="1" applyAlignment="1">
      <alignment horizontal="center" vertical="center" wrapText="1"/>
    </xf>
    <xf numFmtId="0" fontId="20" fillId="0" borderId="15" xfId="2948" applyFont="1" applyFill="1" applyBorder="1" applyAlignment="1">
      <alignment horizontal="center" vertical="center" wrapText="1"/>
    </xf>
    <xf numFmtId="0" fontId="19" fillId="0" borderId="0" xfId="2948" applyFont="1" applyFill="1" applyAlignment="1">
      <alignment horizontal="center" vertical="center"/>
    </xf>
    <xf numFmtId="0" fontId="20" fillId="0" borderId="16" xfId="2948" applyFont="1" applyFill="1" applyBorder="1" applyAlignment="1">
      <alignment horizontal="center" vertical="center" wrapText="1"/>
    </xf>
    <xf numFmtId="0" fontId="20" fillId="0" borderId="17" xfId="2948" applyFont="1" applyFill="1" applyBorder="1" applyAlignment="1">
      <alignment horizontal="center" vertical="center" wrapText="1"/>
    </xf>
    <xf numFmtId="0" fontId="25" fillId="0" borderId="18" xfId="2948" applyFont="1" applyFill="1" applyBorder="1" applyAlignment="1">
      <alignment horizontal="center" vertical="center" wrapText="1"/>
    </xf>
    <xf numFmtId="0" fontId="25" fillId="0" borderId="17" xfId="2948" applyFont="1" applyFill="1" applyBorder="1" applyAlignment="1">
      <alignment horizontal="center" vertical="center" wrapText="1"/>
    </xf>
    <xf numFmtId="0" fontId="19" fillId="0" borderId="0" xfId="2948" applyFont="1" applyFill="1" applyAlignment="1">
      <alignment horizontal="center"/>
    </xf>
    <xf numFmtId="0" fontId="19" fillId="0" borderId="19" xfId="2948" applyFont="1" applyFill="1" applyBorder="1" applyAlignment="1">
      <alignment horizontal="center"/>
    </xf>
    <xf numFmtId="0" fontId="19" fillId="0" borderId="20" xfId="2948" applyFont="1" applyFill="1" applyBorder="1" applyAlignment="1">
      <alignment horizontal="center"/>
    </xf>
    <xf numFmtId="0" fontId="19" fillId="0" borderId="21" xfId="2948" applyFont="1" applyFill="1" applyBorder="1" applyAlignment="1">
      <alignment horizontal="center"/>
    </xf>
    <xf numFmtId="0" fontId="19" fillId="0" borderId="0" xfId="2948" applyFont="1" applyFill="1"/>
    <xf numFmtId="0" fontId="72" fillId="0" borderId="36" xfId="2948" applyFont="1" applyFill="1" applyBorder="1" applyAlignment="1">
      <alignment horizontal="center" wrapText="1"/>
    </xf>
    <xf numFmtId="0" fontId="72" fillId="0" borderId="37" xfId="2948" applyFont="1" applyFill="1" applyBorder="1" applyAlignment="1">
      <alignment horizontal="center" wrapText="1"/>
    </xf>
    <xf numFmtId="0" fontId="72" fillId="0" borderId="29" xfId="2948" applyFont="1" applyFill="1" applyBorder="1" applyAlignment="1">
      <alignment horizontal="center" wrapText="1"/>
    </xf>
    <xf numFmtId="0" fontId="26" fillId="0" borderId="22" xfId="2948" applyFont="1" applyFill="1" applyBorder="1" applyAlignment="1">
      <alignment horizontal="center" vertical="top" wrapText="1"/>
    </xf>
    <xf numFmtId="0" fontId="26" fillId="0" borderId="23" xfId="2948" applyFont="1" applyFill="1" applyBorder="1" applyAlignment="1">
      <alignment horizontal="left" vertical="top" wrapText="1"/>
    </xf>
    <xf numFmtId="0" fontId="26" fillId="0" borderId="23" xfId="2948" applyFont="1" applyFill="1" applyBorder="1" applyAlignment="1">
      <alignment horizontal="center" vertical="top" wrapText="1"/>
    </xf>
    <xf numFmtId="165" fontId="26" fillId="0" borderId="24" xfId="2948" applyNumberFormat="1" applyFont="1" applyFill="1" applyBorder="1" applyAlignment="1">
      <alignment horizontal="center" vertical="top"/>
    </xf>
    <xf numFmtId="165" fontId="26" fillId="0" borderId="25" xfId="2948" applyNumberFormat="1" applyFont="1" applyFill="1" applyBorder="1" applyAlignment="1">
      <alignment horizontal="center" vertical="top"/>
    </xf>
    <xf numFmtId="2" fontId="19" fillId="0" borderId="0" xfId="2948" applyNumberFormat="1" applyFont="1" applyFill="1" applyAlignment="1">
      <alignment horizontal="right" vertical="top"/>
    </xf>
    <xf numFmtId="49" fontId="27" fillId="0" borderId="26" xfId="2948" applyNumberFormat="1" applyFont="1" applyFill="1" applyBorder="1" applyAlignment="1">
      <alignment horizontal="center" vertical="top" wrapText="1"/>
    </xf>
    <xf numFmtId="0" fontId="27" fillId="0" borderId="27" xfId="2948" applyFont="1" applyFill="1" applyBorder="1" applyAlignment="1">
      <alignment horizontal="center" vertical="top" wrapText="1"/>
    </xf>
    <xf numFmtId="0" fontId="27" fillId="0" borderId="27" xfId="2948" applyFont="1" applyFill="1" applyBorder="1" applyAlignment="1">
      <alignment horizontal="left" vertical="top" wrapText="1" indent="2"/>
    </xf>
    <xf numFmtId="0" fontId="27" fillId="0" borderId="27" xfId="2948" applyFont="1" applyFill="1" applyBorder="1" applyAlignment="1">
      <alignment horizontal="right" vertical="top"/>
    </xf>
    <xf numFmtId="0" fontId="28" fillId="0" borderId="0" xfId="2948" applyFont="1" applyFill="1" applyAlignment="1">
      <alignment vertical="top"/>
    </xf>
    <xf numFmtId="49" fontId="29" fillId="0" borderId="26" xfId="2948" applyNumberFormat="1" applyFont="1" applyFill="1" applyBorder="1" applyAlignment="1">
      <alignment horizontal="center" vertical="top" wrapText="1"/>
    </xf>
    <xf numFmtId="0" fontId="29" fillId="0" borderId="27" xfId="2948" applyFont="1" applyFill="1" applyBorder="1" applyAlignment="1">
      <alignment horizontal="center" vertical="top" wrapText="1"/>
    </xf>
    <xf numFmtId="0" fontId="29" fillId="0" borderId="27" xfId="2948" applyFont="1" applyFill="1" applyBorder="1" applyAlignment="1">
      <alignment horizontal="left" vertical="top" wrapText="1" indent="2"/>
    </xf>
    <xf numFmtId="0" fontId="29" fillId="0" borderId="27" xfId="2948" applyFont="1" applyFill="1" applyBorder="1" applyAlignment="1">
      <alignment horizontal="right" vertical="top"/>
    </xf>
    <xf numFmtId="0" fontId="30" fillId="0" borderId="0" xfId="2948" applyFont="1" applyFill="1" applyAlignment="1">
      <alignment vertical="top"/>
    </xf>
    <xf numFmtId="49" fontId="29" fillId="0" borderId="28" xfId="2948" applyNumberFormat="1" applyFont="1" applyFill="1" applyBorder="1" applyAlignment="1">
      <alignment horizontal="center" vertical="top" wrapText="1"/>
    </xf>
    <xf numFmtId="0" fontId="29" fillId="0" borderId="29" xfId="2948" applyFont="1" applyFill="1" applyBorder="1" applyAlignment="1">
      <alignment horizontal="center" vertical="top" wrapText="1"/>
    </xf>
    <xf numFmtId="0" fontId="29" fillId="0" borderId="29" xfId="2948" applyFont="1" applyFill="1" applyBorder="1" applyAlignment="1">
      <alignment horizontal="left" vertical="top" wrapText="1" indent="2"/>
    </xf>
    <xf numFmtId="0" fontId="29" fillId="0" borderId="29" xfId="2948" applyFont="1" applyFill="1" applyBorder="1" applyAlignment="1">
      <alignment horizontal="right" vertical="top"/>
    </xf>
    <xf numFmtId="49" fontId="31" fillId="0" borderId="26" xfId="2948" applyNumberFormat="1" applyFont="1" applyFill="1" applyBorder="1" applyAlignment="1">
      <alignment horizontal="center" vertical="top" wrapText="1"/>
    </xf>
    <xf numFmtId="0" fontId="31" fillId="0" borderId="27" xfId="2948" applyFont="1" applyFill="1" applyBorder="1" applyAlignment="1">
      <alignment horizontal="center" vertical="top" wrapText="1"/>
    </xf>
    <xf numFmtId="0" fontId="31" fillId="0" borderId="27" xfId="2948" applyFont="1" applyFill="1" applyBorder="1" applyAlignment="1">
      <alignment horizontal="left" vertical="top" wrapText="1" indent="2"/>
    </xf>
    <xf numFmtId="0" fontId="31" fillId="0" borderId="27" xfId="2948" applyFont="1" applyFill="1" applyBorder="1" applyAlignment="1">
      <alignment horizontal="right" vertical="top"/>
    </xf>
    <xf numFmtId="0" fontId="32" fillId="0" borderId="0" xfId="2948" applyFont="1" applyFill="1" applyAlignment="1">
      <alignment vertical="top"/>
    </xf>
    <xf numFmtId="49" fontId="31" fillId="0" borderId="28" xfId="2948" applyNumberFormat="1" applyFont="1" applyFill="1" applyBorder="1" applyAlignment="1">
      <alignment horizontal="center" vertical="top" wrapText="1"/>
    </xf>
    <xf numFmtId="0" fontId="31" fillId="0" borderId="29" xfId="2948" applyFont="1" applyFill="1" applyBorder="1" applyAlignment="1">
      <alignment horizontal="center" vertical="top" wrapText="1"/>
    </xf>
    <xf numFmtId="0" fontId="31" fillId="0" borderId="29" xfId="2948" applyFont="1" applyFill="1" applyBorder="1" applyAlignment="1">
      <alignment horizontal="left" vertical="top" wrapText="1" indent="2"/>
    </xf>
    <xf numFmtId="0" fontId="31" fillId="0" borderId="29" xfId="2948" applyFont="1" applyFill="1" applyBorder="1" applyAlignment="1">
      <alignment horizontal="right" vertical="top"/>
    </xf>
    <xf numFmtId="165" fontId="26" fillId="0" borderId="36" xfId="2948" applyNumberFormat="1" applyFont="1" applyFill="1" applyBorder="1" applyAlignment="1">
      <alignment horizontal="center" vertical="top"/>
    </xf>
    <xf numFmtId="165" fontId="26" fillId="0" borderId="29" xfId="2948" applyNumberFormat="1" applyFont="1" applyFill="1" applyBorder="1" applyAlignment="1">
      <alignment horizontal="center" vertical="top"/>
    </xf>
    <xf numFmtId="49" fontId="27" fillId="0" borderId="28" xfId="2948" applyNumberFormat="1" applyFont="1" applyFill="1" applyBorder="1" applyAlignment="1">
      <alignment horizontal="center" vertical="top" wrapText="1"/>
    </xf>
    <xf numFmtId="0" fontId="27" fillId="0" borderId="29" xfId="2948" applyFont="1" applyFill="1" applyBorder="1" applyAlignment="1">
      <alignment horizontal="center" vertical="top" wrapText="1"/>
    </xf>
    <xf numFmtId="0" fontId="27" fillId="0" borderId="29" xfId="2948" applyFont="1" applyFill="1" applyBorder="1" applyAlignment="1">
      <alignment horizontal="left" vertical="top" wrapText="1" indent="2"/>
    </xf>
    <xf numFmtId="0" fontId="27" fillId="0" borderId="29" xfId="2948" applyFont="1" applyFill="1" applyBorder="1" applyAlignment="1">
      <alignment horizontal="right" vertical="top"/>
    </xf>
    <xf numFmtId="0" fontId="19" fillId="0" borderId="30" xfId="2948" applyFont="1" applyFill="1" applyBorder="1" applyAlignment="1">
      <alignment horizontal="left" vertical="top" wrapText="1"/>
    </xf>
    <xf numFmtId="0" fontId="19" fillId="0" borderId="31" xfId="2948" applyFont="1" applyFill="1" applyBorder="1" applyAlignment="1">
      <alignment horizontal="left" vertical="top" wrapText="1"/>
    </xf>
    <xf numFmtId="0" fontId="19" fillId="0" borderId="32" xfId="2948" applyFont="1" applyFill="1" applyBorder="1" applyAlignment="1">
      <alignment horizontal="left" vertical="top" wrapText="1"/>
    </xf>
    <xf numFmtId="0" fontId="25" fillId="0" borderId="33" xfId="2948" applyFont="1" applyFill="1" applyBorder="1" applyAlignment="1">
      <alignment horizontal="left" vertical="top" wrapText="1" indent="2"/>
    </xf>
    <xf numFmtId="0" fontId="25" fillId="0" borderId="34" xfId="2948" applyFont="1" applyFill="1" applyBorder="1" applyAlignment="1">
      <alignment horizontal="left" vertical="top" wrapText="1" indent="2"/>
    </xf>
    <xf numFmtId="0" fontId="20" fillId="0" borderId="34" xfId="2948" applyFont="1" applyFill="1" applyBorder="1" applyAlignment="1">
      <alignment horizontal="center" vertical="top" wrapText="1"/>
    </xf>
    <xf numFmtId="2" fontId="26" fillId="0" borderId="34" xfId="2948" applyNumberFormat="1" applyFont="1" applyFill="1" applyBorder="1" applyAlignment="1">
      <alignment horizontal="right" vertical="top"/>
    </xf>
    <xf numFmtId="0" fontId="26" fillId="0" borderId="35" xfId="2948" applyFont="1" applyFill="1" applyBorder="1" applyAlignment="1">
      <alignment horizontal="right" vertical="top"/>
    </xf>
    <xf numFmtId="0" fontId="19" fillId="0" borderId="36" xfId="2948" applyFont="1" applyFill="1" applyBorder="1" applyAlignment="1">
      <alignment horizontal="left" vertical="top" wrapText="1"/>
    </xf>
    <xf numFmtId="0" fontId="19" fillId="0" borderId="37" xfId="2948" applyFont="1" applyFill="1" applyBorder="1" applyAlignment="1">
      <alignment horizontal="left" vertical="top" wrapText="1"/>
    </xf>
    <xf numFmtId="0" fontId="19" fillId="0" borderId="29" xfId="2948" applyFont="1" applyFill="1" applyBorder="1" applyAlignment="1">
      <alignment horizontal="left" vertical="top" wrapText="1"/>
    </xf>
    <xf numFmtId="0" fontId="20" fillId="0" borderId="36" xfId="2948" applyFont="1" applyFill="1" applyBorder="1" applyAlignment="1">
      <alignment horizontal="center" vertical="top" wrapText="1"/>
    </xf>
    <xf numFmtId="0" fontId="20" fillId="0" borderId="37" xfId="2948" applyFont="1" applyFill="1" applyBorder="1" applyAlignment="1">
      <alignment horizontal="left" vertical="top" wrapText="1"/>
    </xf>
    <xf numFmtId="0" fontId="25" fillId="0" borderId="37" xfId="2948" applyFont="1" applyFill="1" applyBorder="1" applyAlignment="1">
      <alignment horizontal="left" vertical="top" wrapText="1" indent="2"/>
    </xf>
    <xf numFmtId="0" fontId="20" fillId="0" borderId="37" xfId="2948" applyFont="1" applyFill="1" applyBorder="1" applyAlignment="1">
      <alignment horizontal="center" vertical="top" wrapText="1"/>
    </xf>
    <xf numFmtId="0" fontId="26" fillId="0" borderId="37" xfId="2948" applyFont="1" applyFill="1" applyBorder="1" applyAlignment="1">
      <alignment horizontal="right" vertical="top" wrapText="1"/>
    </xf>
    <xf numFmtId="0" fontId="26" fillId="0" borderId="29" xfId="2948" applyFont="1" applyFill="1" applyBorder="1" applyAlignment="1">
      <alignment horizontal="right" vertical="top" wrapText="1"/>
    </xf>
    <xf numFmtId="0" fontId="33" fillId="0" borderId="28" xfId="2948" applyFont="1" applyFill="1" applyBorder="1" applyAlignment="1">
      <alignment horizontal="center" vertical="top" wrapText="1"/>
    </xf>
    <xf numFmtId="0" fontId="33" fillId="0" borderId="29" xfId="2948" applyFont="1" applyFill="1" applyBorder="1" applyAlignment="1">
      <alignment horizontal="left" vertical="top" wrapText="1"/>
    </xf>
    <xf numFmtId="0" fontId="33" fillId="0" borderId="29" xfId="2948" applyFont="1" applyFill="1" applyBorder="1" applyAlignment="1">
      <alignment horizontal="center" vertical="top" wrapText="1"/>
    </xf>
    <xf numFmtId="0" fontId="28" fillId="0" borderId="29" xfId="2948" applyFont="1" applyFill="1" applyBorder="1" applyAlignment="1">
      <alignment horizontal="right" vertical="top" wrapText="1"/>
    </xf>
    <xf numFmtId="0" fontId="82" fillId="0" borderId="0" xfId="3020" applyFont="1" applyFill="1" applyAlignment="1">
      <alignment horizontal="center" vertical="center" wrapText="1"/>
    </xf>
    <xf numFmtId="0" fontId="69" fillId="0" borderId="0" xfId="3020" applyFont="1" applyFill="1"/>
    <xf numFmtId="0" fontId="69" fillId="0" borderId="0" xfId="3020" applyFont="1" applyFill="1" applyAlignment="1">
      <alignment horizontal="left" vertical="center" wrapText="1"/>
    </xf>
    <xf numFmtId="0" fontId="69" fillId="0" borderId="48" xfId="3020" applyFont="1" applyFill="1" applyBorder="1" applyAlignment="1">
      <alignment horizontal="center"/>
    </xf>
    <xf numFmtId="0" fontId="69" fillId="0" borderId="51" xfId="3020" applyFont="1" applyFill="1" applyBorder="1" applyAlignment="1">
      <alignment horizontal="center" vertical="center" wrapText="1"/>
    </xf>
    <xf numFmtId="0" fontId="69" fillId="0" borderId="52" xfId="3020" applyFont="1" applyFill="1" applyBorder="1" applyAlignment="1">
      <alignment horizontal="left" vertical="top" wrapText="1" indent="1"/>
    </xf>
    <xf numFmtId="0" fontId="69" fillId="0" borderId="52" xfId="3020" applyFont="1" applyFill="1" applyBorder="1" applyAlignment="1">
      <alignment horizontal="center" vertical="center" wrapText="1"/>
    </xf>
    <xf numFmtId="171" fontId="69" fillId="0" borderId="52" xfId="3422" applyFont="1" applyFill="1" applyBorder="1" applyAlignment="1">
      <alignment horizontal="center" vertical="center" wrapText="1"/>
    </xf>
    <xf numFmtId="171" fontId="26" fillId="0" borderId="52" xfId="3422" applyFont="1" applyFill="1" applyBorder="1" applyAlignment="1">
      <alignment horizontal="center" vertical="center" wrapText="1"/>
    </xf>
    <xf numFmtId="173" fontId="69" fillId="0" borderId="52" xfId="3020" applyNumberFormat="1" applyFont="1" applyFill="1" applyBorder="1" applyAlignment="1">
      <alignment horizontal="right" vertical="center" wrapText="1"/>
    </xf>
    <xf numFmtId="0" fontId="73" fillId="0" borderId="49" xfId="3027" applyFont="1" applyBorder="1" applyAlignment="1">
      <alignment horizontal="center"/>
    </xf>
    <xf numFmtId="0" fontId="73" fillId="0" borderId="50" xfId="3027" applyFont="1" applyBorder="1" applyAlignment="1">
      <alignment horizontal="center"/>
    </xf>
    <xf numFmtId="0" fontId="69" fillId="0" borderId="51" xfId="3020" applyFont="1" applyBorder="1" applyAlignment="1">
      <alignment horizontal="center" vertical="center" wrapText="1"/>
    </xf>
    <xf numFmtId="0" fontId="69" fillId="0" borderId="52" xfId="3020" applyFont="1" applyBorder="1" applyAlignment="1">
      <alignment horizontal="left" vertical="top" wrapText="1" indent="1"/>
    </xf>
    <xf numFmtId="0" fontId="69" fillId="0" borderId="52" xfId="3020" applyFont="1" applyBorder="1" applyAlignment="1">
      <alignment horizontal="center" vertical="center" wrapText="1"/>
    </xf>
    <xf numFmtId="165" fontId="69" fillId="0" borderId="52" xfId="3020" applyNumberFormat="1" applyFont="1" applyBorder="1" applyAlignment="1">
      <alignment horizontal="right" vertical="center" wrapText="1"/>
    </xf>
    <xf numFmtId="2" fontId="69" fillId="0" borderId="52" xfId="3020" applyNumberFormat="1" applyFont="1" applyBorder="1" applyAlignment="1">
      <alignment horizontal="right" vertical="center" wrapText="1"/>
    </xf>
    <xf numFmtId="0" fontId="28" fillId="0" borderId="0" xfId="3027" applyBorder="1" applyAlignment="1">
      <alignment horizontal="center"/>
    </xf>
    <xf numFmtId="0" fontId="69" fillId="0" borderId="0" xfId="3020" applyFont="1"/>
    <xf numFmtId="0" fontId="69" fillId="0" borderId="0" xfId="3020" applyFont="1" applyAlignment="1">
      <alignment vertical="center"/>
    </xf>
    <xf numFmtId="9" fontId="69" fillId="0" borderId="0" xfId="3020" applyNumberFormat="1" applyFont="1" applyAlignment="1">
      <alignment horizontal="center" vertical="center"/>
    </xf>
  </cellXfs>
  <cellStyles count="434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3453"/>
    <cellStyle name="20% - Акцент1 50 4" xfId="3454"/>
    <cellStyle name="20% - Акцент1 50_ИД106142010 ДО 17.09.14" xfId="236"/>
    <cellStyle name="20% - Акцент1 51" xfId="237"/>
    <cellStyle name="20% - Акцент1 51 2" xfId="238"/>
    <cellStyle name="20% - Акцент1 51 3" xfId="3455"/>
    <cellStyle name="20% - Акцент1 51 4" xfId="3456"/>
    <cellStyle name="20% - Акцент1 51_ИД106142010 ДО 17.09.14" xfId="239"/>
    <cellStyle name="20% - Акцент1 52" xfId="240"/>
    <cellStyle name="20% - Акцент1 52 2" xfId="241"/>
    <cellStyle name="20% - Акцент1 52 3" xfId="3457"/>
    <cellStyle name="20% - Акцент1 52 4" xfId="3458"/>
    <cellStyle name="20% - Акцент1 52_ИД106142010 ДО 17.09.14" xfId="242"/>
    <cellStyle name="20% - Акцент1 53" xfId="243"/>
    <cellStyle name="20% - Акцент1 53 2" xfId="244"/>
    <cellStyle name="20% - Акцент1 53 3" xfId="3459"/>
    <cellStyle name="20% - Акцент1 53 4" xfId="3460"/>
    <cellStyle name="20% - Акцент1 53_ИД106142010 ДО 17.09.14" xfId="245"/>
    <cellStyle name="20% - Акцент1 54" xfId="246"/>
    <cellStyle name="20% - Акцент1 54 2" xfId="247"/>
    <cellStyle name="20% - Акцент1 54 3" xfId="3461"/>
    <cellStyle name="20% - Акцент1 54 4" xfId="3462"/>
    <cellStyle name="20% - Акцент1 54_ИД106142010 ДО 17.09.14" xfId="248"/>
    <cellStyle name="20% - Акцент1 55" xfId="249"/>
    <cellStyle name="20% - Акцент1 55 2" xfId="250"/>
    <cellStyle name="20% - Акцент1 55 3" xfId="3463"/>
    <cellStyle name="20% - Акцент1 55 4" xfId="3464"/>
    <cellStyle name="20% - Акцент1 55_ИД106142010 ДО 17.09.14" xfId="251"/>
    <cellStyle name="20% - Акцент1 56" xfId="252"/>
    <cellStyle name="20% - Акцент1 56 2" xfId="253"/>
    <cellStyle name="20% - Акцент1 56 3" xfId="3465"/>
    <cellStyle name="20% - Акцент1 56 4" xfId="3466"/>
    <cellStyle name="20% - Акцент1 56_ИД106142010 ДО 17.09.14" xfId="254"/>
    <cellStyle name="20% - Акцент1 57" xfId="255"/>
    <cellStyle name="20% - Акцент1 57 2" xfId="256"/>
    <cellStyle name="20% - Акцент1 57 3" xfId="3467"/>
    <cellStyle name="20% - Акцент1 57 4" xfId="3468"/>
    <cellStyle name="20% - Акцент1 57_ИД106142010 ДО 17.09.14" xfId="257"/>
    <cellStyle name="20% - Акцент1 58" xfId="258"/>
    <cellStyle name="20% - Акцент1 58 2" xfId="259"/>
    <cellStyle name="20% - Акцент1 58 3" xfId="3469"/>
    <cellStyle name="20% - Акцент1 58 4" xfId="3470"/>
    <cellStyle name="20% - Акцент1 58_ИД106142010 ДО 17.09.14" xfId="260"/>
    <cellStyle name="20% - Акцент1 59" xfId="261"/>
    <cellStyle name="20% - Акцент1 59 2" xfId="262"/>
    <cellStyle name="20% - Акцент1 59 3" xfId="3471"/>
    <cellStyle name="20% - Акцент1 59 4" xfId="3472"/>
    <cellStyle name="20% - Акцент1 59_ИД106142010 ДО 17.09.14" xfId="263"/>
    <cellStyle name="20% - Акцент1 6" xfId="264"/>
    <cellStyle name="20% - Акцент1 60" xfId="265"/>
    <cellStyle name="20% - Акцент1 60 2" xfId="266"/>
    <cellStyle name="20% - Акцент1 60 3" xfId="3473"/>
    <cellStyle name="20% - Акцент1 60 4" xfId="3474"/>
    <cellStyle name="20% - Акцент1 60_ИД106142010 ДО 17.09.14" xfId="267"/>
    <cellStyle name="20% - Акцент1 61" xfId="268"/>
    <cellStyle name="20% - Акцент1 61 2" xfId="269"/>
    <cellStyle name="20% - Акцент1 61 3" xfId="3475"/>
    <cellStyle name="20% - Акцент1 61 4" xfId="3476"/>
    <cellStyle name="20% - Акцент1 61_ИД106142010 ДО 17.09.14" xfId="270"/>
    <cellStyle name="20% - Акцент1 62" xfId="271"/>
    <cellStyle name="20% - Акцент1 62 2" xfId="272"/>
    <cellStyle name="20% - Акцент1 62 3" xfId="3477"/>
    <cellStyle name="20% - Акцент1 62 4" xfId="3478"/>
    <cellStyle name="20% - Акцент1 62_ИД106142010 ДО 17.09.14" xfId="273"/>
    <cellStyle name="20% - Акцент1 63" xfId="274"/>
    <cellStyle name="20% - Акцент1 63 2" xfId="275"/>
    <cellStyle name="20% - Акцент1 63 3" xfId="3479"/>
    <cellStyle name="20% - Акцент1 63 4" xfId="3480"/>
    <cellStyle name="20% - Акцент1 63_ИД106142010 ДО 17.09.14" xfId="276"/>
    <cellStyle name="20% - Акцент1 64" xfId="277"/>
    <cellStyle name="20% - Акцент1 64 2" xfId="278"/>
    <cellStyle name="20% - Акцент1 64 3" xfId="3481"/>
    <cellStyle name="20% - Акцент1 64 4" xfId="3482"/>
    <cellStyle name="20% - Акцент1 64_ИД106142010 ДО 17.09.14" xfId="279"/>
    <cellStyle name="20% - Акцент1 65" xfId="280"/>
    <cellStyle name="20% - Акцент1 65 2" xfId="281"/>
    <cellStyle name="20% - Акцент1 65 3" xfId="3483"/>
    <cellStyle name="20% - Акцент1 65 4" xfId="3484"/>
    <cellStyle name="20% - Акцент1 65_ИД106142010 ДО 17.09.14" xfId="282"/>
    <cellStyle name="20% - Акцент1 66" xfId="283"/>
    <cellStyle name="20% - Акцент1 66 2" xfId="284"/>
    <cellStyle name="20% - Акцент1 66 3" xfId="3485"/>
    <cellStyle name="20% - Акцент1 66 4" xfId="3486"/>
    <cellStyle name="20% - Акцент1 67" xfId="285"/>
    <cellStyle name="20% - Акцент1 67 2" xfId="286"/>
    <cellStyle name="20% - Акцент1 67 3" xfId="3487"/>
    <cellStyle name="20% - Акцент1 67 4" xfId="3488"/>
    <cellStyle name="20% - Акцент1 68" xfId="287"/>
    <cellStyle name="20% - Акцент1 68 2" xfId="288"/>
    <cellStyle name="20% - Акцент1 68 3" xfId="3489"/>
    <cellStyle name="20% - Акцент1 68 4" xfId="3490"/>
    <cellStyle name="20% - Акцент1 69" xfId="289"/>
    <cellStyle name="20% - Акцент1 69 2" xfId="290"/>
    <cellStyle name="20% - Акцент1 69 3" xfId="3491"/>
    <cellStyle name="20% - Акцент1 69 4" xfId="3492"/>
    <cellStyle name="20% - Акцент1 7" xfId="291"/>
    <cellStyle name="20% - Акцент1 70" xfId="292"/>
    <cellStyle name="20% - Акцент1 70 2" xfId="293"/>
    <cellStyle name="20% - Акцент1 70 3" xfId="3493"/>
    <cellStyle name="20% - Акцент1 70 4" xfId="3494"/>
    <cellStyle name="20% - Акцент1 71" xfId="294"/>
    <cellStyle name="20% - Акцент1 71 2" xfId="295"/>
    <cellStyle name="20% - Акцент1 71 3" xfId="3495"/>
    <cellStyle name="20% - Акцент1 71 4" xfId="3496"/>
    <cellStyle name="20% - Акцент1 72" xfId="296"/>
    <cellStyle name="20% - Акцент1 72 2" xfId="297"/>
    <cellStyle name="20% - Акцент1 72 3" xfId="3497"/>
    <cellStyle name="20% - Акцент1 72 4" xfId="3498"/>
    <cellStyle name="20% - Акцент1 73" xfId="298"/>
    <cellStyle name="20% - Акцент1 73 2" xfId="299"/>
    <cellStyle name="20% - Акцент1 73 3" xfId="3499"/>
    <cellStyle name="20% - Акцент1 73 4" xfId="3500"/>
    <cellStyle name="20% - Акцент1 74" xfId="300"/>
    <cellStyle name="20% - Акцент1 74 2" xfId="301"/>
    <cellStyle name="20% - Акцент1 74 3" xfId="3501"/>
    <cellStyle name="20% - Акцент1 74 4" xfId="3502"/>
    <cellStyle name="20% - Акцент1 75" xfId="302"/>
    <cellStyle name="20% - Акцент1 75 2" xfId="303"/>
    <cellStyle name="20% - Акцент1 75 3" xfId="3503"/>
    <cellStyle name="20% - Акцент1 75 4" xfId="3504"/>
    <cellStyle name="20% - Акцент1 76" xfId="304"/>
    <cellStyle name="20% - Акцент1 76 2" xfId="305"/>
    <cellStyle name="20% - Акцент1 76 3" xfId="3505"/>
    <cellStyle name="20% - Акцент1 76 4" xfId="3506"/>
    <cellStyle name="20% - Акцент1 77" xfId="306"/>
    <cellStyle name="20% - Акцент1 77 2" xfId="307"/>
    <cellStyle name="20% - Акцент1 77 3" xfId="3507"/>
    <cellStyle name="20% - Акцент1 77 4" xfId="3508"/>
    <cellStyle name="20% - Акцент1 78" xfId="308"/>
    <cellStyle name="20% - Акцент1 78 2" xfId="309"/>
    <cellStyle name="20% - Акцент1 78 3" xfId="3509"/>
    <cellStyle name="20% - Акцент1 78 4" xfId="3510"/>
    <cellStyle name="20% - Акцент1 79" xfId="310"/>
    <cellStyle name="20% - Акцент1 79 2" xfId="311"/>
    <cellStyle name="20% - Акцент1 79 3" xfId="3511"/>
    <cellStyle name="20% - Акцент1 79 4" xfId="3512"/>
    <cellStyle name="20% - Акцент1 8" xfId="312"/>
    <cellStyle name="20% - Акцент1 80" xfId="313"/>
    <cellStyle name="20% - Акцент1 80 2" xfId="314"/>
    <cellStyle name="20% - Акцент1 80 3" xfId="3513"/>
    <cellStyle name="20% - Акцент1 80 4" xfId="3514"/>
    <cellStyle name="20% - Акцент1 81" xfId="315"/>
    <cellStyle name="20% - Акцент1 81 2" xfId="316"/>
    <cellStyle name="20% - Акцент1 81 3" xfId="3515"/>
    <cellStyle name="20% - Акцент1 81 4" xfId="3516"/>
    <cellStyle name="20% - Акцент1 82" xfId="317"/>
    <cellStyle name="20% - Акцент1 82 2" xfId="318"/>
    <cellStyle name="20% - Акцент1 82 3" xfId="3517"/>
    <cellStyle name="20% - Акцент1 82 4" xfId="3518"/>
    <cellStyle name="20% - Акцент1 83" xfId="319"/>
    <cellStyle name="20% - Акцент1 83 2" xfId="320"/>
    <cellStyle name="20% - Акцент1 83 3" xfId="3519"/>
    <cellStyle name="20% - Акцент1 83 4" xfId="3520"/>
    <cellStyle name="20% - Акцент1 84" xfId="321"/>
    <cellStyle name="20% - Акцент1 84 2" xfId="322"/>
    <cellStyle name="20% - Акцент1 84 3" xfId="3521"/>
    <cellStyle name="20% - Акцент1 84 4" xfId="3522"/>
    <cellStyle name="20% - Акцент1 85" xfId="323"/>
    <cellStyle name="20% - Акцент1 85 2" xfId="324"/>
    <cellStyle name="20% - Акцент1 85 3" xfId="3523"/>
    <cellStyle name="20% - Акцент1 85 4" xfId="3524"/>
    <cellStyle name="20% - Акцент1 86" xfId="325"/>
    <cellStyle name="20% - Акцент1 86 2" xfId="326"/>
    <cellStyle name="20% - Акцент1 86 3" xfId="3525"/>
    <cellStyle name="20% - Акцент1 86 4" xfId="3526"/>
    <cellStyle name="20% - Акцент1 87" xfId="327"/>
    <cellStyle name="20% - Акцент1 87 2" xfId="328"/>
    <cellStyle name="20% - Акцент1 87 3" xfId="3527"/>
    <cellStyle name="20% - Акцент1 87 4" xfId="3528"/>
    <cellStyle name="20% - Акцент1 88" xfId="329"/>
    <cellStyle name="20% - Акцент1 88 2" xfId="330"/>
    <cellStyle name="20% - Акцент1 88 3" xfId="3529"/>
    <cellStyle name="20% - Акцент1 88 4" xfId="3530"/>
    <cellStyle name="20% - Акцент1 89" xfId="331"/>
    <cellStyle name="20% - Акцент1 89 2" xfId="332"/>
    <cellStyle name="20% - Акцент1 89 3" xfId="3531"/>
    <cellStyle name="20% - Акцент1 89 4" xfId="3532"/>
    <cellStyle name="20% - Акцент1 9" xfId="333"/>
    <cellStyle name="20% - Акцент1 90" xfId="334"/>
    <cellStyle name="20% - Акцент1 90 2" xfId="335"/>
    <cellStyle name="20% - Акцент1 90 3" xfId="3533"/>
    <cellStyle name="20% - Акцент1 90 4" xfId="3534"/>
    <cellStyle name="20% - Акцент1 91" xfId="336"/>
    <cellStyle name="20% - Акцент1 91 2" xfId="337"/>
    <cellStyle name="20% - Акцент1 91 3" xfId="3535"/>
    <cellStyle name="20% - Акцент1 91 4" xfId="3536"/>
    <cellStyle name="20% - Акцент1 92" xfId="338"/>
    <cellStyle name="20% - Акцент1 92 2" xfId="339"/>
    <cellStyle name="20% - Акцент1 92 3" xfId="3537"/>
    <cellStyle name="20% - Акцент1 92 4" xfId="3538"/>
    <cellStyle name="20% - Акцент1 93" xfId="340"/>
    <cellStyle name="20% - Акцент1 93 2" xfId="341"/>
    <cellStyle name="20% - Акцент1 93 3" xfId="3539"/>
    <cellStyle name="20% - Акцент1 93 4" xfId="3540"/>
    <cellStyle name="20% - Акцент1 94" xfId="342"/>
    <cellStyle name="20% - Акцент1 94 2" xfId="343"/>
    <cellStyle name="20% - Акцент1 94 3" xfId="3541"/>
    <cellStyle name="20% - Акцент1 94 4" xfId="3542"/>
    <cellStyle name="20% - Акцент1 95" xfId="344"/>
    <cellStyle name="20% - Акцент1 95 2" xfId="345"/>
    <cellStyle name="20% - Акцент1 96" xfId="346"/>
    <cellStyle name="20% - Акцент1 96 2" xfId="347"/>
    <cellStyle name="20% - Акцент1 97" xfId="348"/>
    <cellStyle name="20% - Акцент1 97 2" xfId="349"/>
    <cellStyle name="20% - Акцент1 98" xfId="350"/>
    <cellStyle name="20% - Акцент1 98 2" xfId="351"/>
    <cellStyle name="20% - Акцент1 99" xfId="352"/>
    <cellStyle name="20% - Акцент1 99 2" xfId="353"/>
    <cellStyle name="20% - Акцент2 10" xfId="354"/>
    <cellStyle name="20% - Акцент2 100" xfId="355"/>
    <cellStyle name="20% - Акцент2 100 2" xfId="356"/>
    <cellStyle name="20% - Акцент2 101" xfId="357"/>
    <cellStyle name="20% - Акцент2 101 2" xfId="358"/>
    <cellStyle name="20% - Акцент2 102" xfId="359"/>
    <cellStyle name="20% - Акцент2 102 2" xfId="360"/>
    <cellStyle name="20% - Акцент2 103" xfId="361"/>
    <cellStyle name="20% - Акцент2 103 2" xfId="362"/>
    <cellStyle name="20% - Акцент2 104" xfId="363"/>
    <cellStyle name="20% - Акцент2 104 2" xfId="364"/>
    <cellStyle name="20% - Акцент2 105" xfId="365"/>
    <cellStyle name="20% - Акцент2 105 2" xfId="366"/>
    <cellStyle name="20% - Акцент2 106" xfId="367"/>
    <cellStyle name="20% - Акцент2 106 2" xfId="368"/>
    <cellStyle name="20% - Акцент2 107" xfId="369"/>
    <cellStyle name="20% - Акцент2 107 2" xfId="370"/>
    <cellStyle name="20% - Акцент2 108" xfId="371"/>
    <cellStyle name="20% - Акцент2 108 2" xfId="372"/>
    <cellStyle name="20% - Акцент2 109" xfId="373"/>
    <cellStyle name="20% - Акцент2 109 2" xfId="374"/>
    <cellStyle name="20% - Акцент2 11" xfId="375"/>
    <cellStyle name="20% - Акцент2 110" xfId="376"/>
    <cellStyle name="20% - Акцент2 110 2" xfId="377"/>
    <cellStyle name="20% - Акцент2 111" xfId="378"/>
    <cellStyle name="20% - Акцент2 111 2" xfId="379"/>
    <cellStyle name="20% - Акцент2 112" xfId="380"/>
    <cellStyle name="20% - Акцент2 112 2" xfId="381"/>
    <cellStyle name="20% - Акцент2 113" xfId="382"/>
    <cellStyle name="20% - Акцент2 113 2" xfId="383"/>
    <cellStyle name="20% - Акцент2 114" xfId="384"/>
    <cellStyle name="20% - Акцент2 114 2" xfId="385"/>
    <cellStyle name="20% - Акцент2 115" xfId="386"/>
    <cellStyle name="20% - Акцент2 115 2" xfId="387"/>
    <cellStyle name="20% - Акцент2 116" xfId="388"/>
    <cellStyle name="20% - Акцент2 116 2" xfId="389"/>
    <cellStyle name="20% - Акцент2 117" xfId="390"/>
    <cellStyle name="20% - Акцент2 117 2" xfId="391"/>
    <cellStyle name="20% - Акцент2 118" xfId="392"/>
    <cellStyle name="20% - Акцент2 118 2" xfId="393"/>
    <cellStyle name="20% - Акцент2 119" xfId="394"/>
    <cellStyle name="20% - Акцент2 119 2" xfId="395"/>
    <cellStyle name="20% - Акцент2 12" xfId="396"/>
    <cellStyle name="20% - Акцент2 120" xfId="397"/>
    <cellStyle name="20% - Акцент2 120 2" xfId="398"/>
    <cellStyle name="20% - Акцент2 121" xfId="399"/>
    <cellStyle name="20% - Акцент2 121 2" xfId="400"/>
    <cellStyle name="20% - Акцент2 122" xfId="401"/>
    <cellStyle name="20% - Акцент2 122 2" xfId="402"/>
    <cellStyle name="20% - Акцент2 123" xfId="403"/>
    <cellStyle name="20% - Акцент2 123 2" xfId="404"/>
    <cellStyle name="20% - Акцент2 124" xfId="405"/>
    <cellStyle name="20% - Акцент2 124 2" xfId="406"/>
    <cellStyle name="20% - Акцент2 125" xfId="407"/>
    <cellStyle name="20% - Акцент2 125 2" xfId="408"/>
    <cellStyle name="20% - Акцент2 126" xfId="409"/>
    <cellStyle name="20% - Акцент2 126 2" xfId="410"/>
    <cellStyle name="20% - Акцент2 127" xfId="411"/>
    <cellStyle name="20% - Акцент2 127 2" xfId="412"/>
    <cellStyle name="20% - Акцент2 128" xfId="413"/>
    <cellStyle name="20% - Акцент2 13" xfId="414"/>
    <cellStyle name="20% - Акцент2 14" xfId="415"/>
    <cellStyle name="20% - Акцент2 15" xfId="416"/>
    <cellStyle name="20% - Акцент2 16" xfId="417"/>
    <cellStyle name="20% - Акцент2 17" xfId="418"/>
    <cellStyle name="20% - Акцент2 18" xfId="419"/>
    <cellStyle name="20% - Акцент2 19" xfId="420"/>
    <cellStyle name="20% - Акцент2 19 2" xfId="421"/>
    <cellStyle name="20% - Акцент2 19 3" xfId="422"/>
    <cellStyle name="20% - Акцент2 19 4" xfId="423"/>
    <cellStyle name="20% - Акцент2 19_ИД106142010 ДО 17.09.14" xfId="424"/>
    <cellStyle name="20% - Акцент2 2" xfId="425"/>
    <cellStyle name="20% - Акцент2 2 2" xfId="426"/>
    <cellStyle name="20% - Акцент2 2 3" xfId="427"/>
    <cellStyle name="20% - Акцент2 20" xfId="428"/>
    <cellStyle name="20% - Акцент2 20 2" xfId="429"/>
    <cellStyle name="20% - Акцент2 20 3" xfId="430"/>
    <cellStyle name="20% - Акцент2 20 4" xfId="431"/>
    <cellStyle name="20% - Акцент2 20_ИД106142010 ДО 17.09.14" xfId="432"/>
    <cellStyle name="20% - Акцент2 21" xfId="433"/>
    <cellStyle name="20% - Акцент2 21 2" xfId="434"/>
    <cellStyle name="20% - Акцент2 21 3" xfId="435"/>
    <cellStyle name="20% - Акцент2 21 4" xfId="436"/>
    <cellStyle name="20% - Акцент2 21_ИД106142010 ДО 17.09.14" xfId="437"/>
    <cellStyle name="20% - Акцент2 22" xfId="438"/>
    <cellStyle name="20% - Акцент2 22 2" xfId="439"/>
    <cellStyle name="20% - Акцент2 22 3" xfId="440"/>
    <cellStyle name="20% - Акцент2 22 4" xfId="441"/>
    <cellStyle name="20% - Акцент2 22_ИД106142010 ДО 17.09.14" xfId="442"/>
    <cellStyle name="20% - Акцент2 23" xfId="443"/>
    <cellStyle name="20% - Акцент2 23 2" xfId="444"/>
    <cellStyle name="20% - Акцент2 23 3" xfId="445"/>
    <cellStyle name="20% - Акцент2 23 4" xfId="446"/>
    <cellStyle name="20% - Акцент2 23_ИД106142010 ДО 17.09.14" xfId="447"/>
    <cellStyle name="20% - Акцент2 24" xfId="448"/>
    <cellStyle name="20% - Акцент2 24 2" xfId="449"/>
    <cellStyle name="20% - Акцент2 24 3" xfId="450"/>
    <cellStyle name="20% - Акцент2 24 4" xfId="451"/>
    <cellStyle name="20% - Акцент2 24_ИД106142010 ДО 17.09.14" xfId="452"/>
    <cellStyle name="20% - Акцент2 25" xfId="453"/>
    <cellStyle name="20% - Акцент2 25 2" xfId="454"/>
    <cellStyle name="20% - Акцент2 25 3" xfId="455"/>
    <cellStyle name="20% - Акцент2 25 4" xfId="456"/>
    <cellStyle name="20% - Акцент2 25_ИД106142010 ДО 17.09.14" xfId="457"/>
    <cellStyle name="20% - Акцент2 26" xfId="458"/>
    <cellStyle name="20% - Акцент2 26 2" xfId="459"/>
    <cellStyle name="20% - Акцент2 26 3" xfId="460"/>
    <cellStyle name="20% - Акцент2 26 4" xfId="461"/>
    <cellStyle name="20% - Акцент2 26_ИД106142010 ДО 17.09.14" xfId="462"/>
    <cellStyle name="20% - Акцент2 27" xfId="463"/>
    <cellStyle name="20% - Акцент2 27 2" xfId="464"/>
    <cellStyle name="20% - Акцент2 27 3" xfId="465"/>
    <cellStyle name="20% - Акцент2 27 4" xfId="466"/>
    <cellStyle name="20% - Акцент2 27_ИД106142010 ДО 17.09.14" xfId="467"/>
    <cellStyle name="20% - Акцент2 28" xfId="468"/>
    <cellStyle name="20% - Акцент2 28 2" xfId="469"/>
    <cellStyle name="20% - Акцент2 28 3" xfId="470"/>
    <cellStyle name="20% - Акцент2 28 4" xfId="471"/>
    <cellStyle name="20% - Акцент2 28_ИД106142010 ДО 17.09.14" xfId="472"/>
    <cellStyle name="20% - Акцент2 29" xfId="473"/>
    <cellStyle name="20% - Акцент2 29 2" xfId="474"/>
    <cellStyle name="20% - Акцент2 29 3" xfId="475"/>
    <cellStyle name="20% - Акцент2 29 4" xfId="476"/>
    <cellStyle name="20% - Акцент2 29_ИД106142010 ДО 17.09.14" xfId="477"/>
    <cellStyle name="20% - Акцент2 3" xfId="478"/>
    <cellStyle name="20% - Акцент2 30" xfId="479"/>
    <cellStyle name="20% - Акцент2 30 2" xfId="480"/>
    <cellStyle name="20% - Акцент2 30 3" xfId="481"/>
    <cellStyle name="20% - Акцент2 30 4" xfId="482"/>
    <cellStyle name="20% - Акцент2 30_ИД106142010 ДО 17.09.14" xfId="483"/>
    <cellStyle name="20% - Акцент2 31" xfId="484"/>
    <cellStyle name="20% - Акцент2 31 2" xfId="485"/>
    <cellStyle name="20% - Акцент2 31 3" xfId="486"/>
    <cellStyle name="20% - Акцент2 31 4" xfId="487"/>
    <cellStyle name="20% - Акцент2 31_ИД106142010 ДО 17.09.14" xfId="488"/>
    <cellStyle name="20% - Акцент2 32" xfId="489"/>
    <cellStyle name="20% - Акцент2 32 2" xfId="490"/>
    <cellStyle name="20% - Акцент2 32 3" xfId="491"/>
    <cellStyle name="20% - Акцент2 32 4" xfId="492"/>
    <cellStyle name="20% - Акцент2 32_ИД106142010 ДО 17.09.14" xfId="493"/>
    <cellStyle name="20% - Акцент2 33" xfId="494"/>
    <cellStyle name="20% - Акцент2 33 2" xfId="495"/>
    <cellStyle name="20% - Акцент2 33 3" xfId="496"/>
    <cellStyle name="20% - Акцент2 33 4" xfId="497"/>
    <cellStyle name="20% - Акцент2 33_ИД106142010 ДО 17.09.14" xfId="498"/>
    <cellStyle name="20% - Акцент2 34" xfId="499"/>
    <cellStyle name="20% - Акцент2 34 2" xfId="500"/>
    <cellStyle name="20% - Акцент2 34 3" xfId="501"/>
    <cellStyle name="20% - Акцент2 34 4" xfId="502"/>
    <cellStyle name="20% - Акцент2 34_ИД106142010 ДО 17.09.14" xfId="503"/>
    <cellStyle name="20% - Акцент2 35" xfId="504"/>
    <cellStyle name="20% - Акцент2 35 2" xfId="505"/>
    <cellStyle name="20% - Акцент2 35 3" xfId="506"/>
    <cellStyle name="20% - Акцент2 35 4" xfId="507"/>
    <cellStyle name="20% - Акцент2 35_ИД106142010 ДО 17.09.14" xfId="508"/>
    <cellStyle name="20% - Акцент2 36" xfId="509"/>
    <cellStyle name="20% - Акцент2 36 2" xfId="510"/>
    <cellStyle name="20% - Акцент2 36 3" xfId="511"/>
    <cellStyle name="20% - Акцент2 36 4" xfId="512"/>
    <cellStyle name="20% - Акцент2 36_ИД106142010 ДО 17.09.14" xfId="513"/>
    <cellStyle name="20% - Акцент2 37" xfId="514"/>
    <cellStyle name="20% - Акцент2 37 2" xfId="515"/>
    <cellStyle name="20% - Акцент2 37 3" xfId="516"/>
    <cellStyle name="20% - Акцент2 37 4" xfId="517"/>
    <cellStyle name="20% - Акцент2 37_ИД106142010 ДО 17.09.14" xfId="518"/>
    <cellStyle name="20% - Акцент2 38" xfId="519"/>
    <cellStyle name="20% - Акцент2 38 2" xfId="520"/>
    <cellStyle name="20% - Акцент2 38 3" xfId="521"/>
    <cellStyle name="20% - Акцент2 38 4" xfId="522"/>
    <cellStyle name="20% - Акцент2 38_ИД106142010 ДО 17.09.14" xfId="523"/>
    <cellStyle name="20% - Акцент2 39" xfId="524"/>
    <cellStyle name="20% - Акцент2 39 2" xfId="525"/>
    <cellStyle name="20% - Акцент2 39 3" xfId="526"/>
    <cellStyle name="20% - Акцент2 39 4" xfId="527"/>
    <cellStyle name="20% - Акцент2 39_ИД106142010 ДО 17.09.14" xfId="528"/>
    <cellStyle name="20% - Акцент2 4" xfId="529"/>
    <cellStyle name="20% - Акцент2 40" xfId="530"/>
    <cellStyle name="20% - Акцент2 40 2" xfId="531"/>
    <cellStyle name="20% - Акцент2 40 3" xfId="532"/>
    <cellStyle name="20% - Акцент2 40 4" xfId="533"/>
    <cellStyle name="20% - Акцент2 40_ИД106142010 ДО 17.09.14" xfId="534"/>
    <cellStyle name="20% - Акцент2 41" xfId="535"/>
    <cellStyle name="20% - Акцент2 41 2" xfId="536"/>
    <cellStyle name="20% - Акцент2 41 3" xfId="537"/>
    <cellStyle name="20% - Акцент2 41 4" xfId="538"/>
    <cellStyle name="20% - Акцент2 41_ИД106142010 ДО 17.09.14" xfId="539"/>
    <cellStyle name="20% - Акцент2 42" xfId="540"/>
    <cellStyle name="20% - Акцент2 42 2" xfId="541"/>
    <cellStyle name="20% - Акцент2 42 3" xfId="542"/>
    <cellStyle name="20% - Акцент2 42 4" xfId="543"/>
    <cellStyle name="20% - Акцент2 42_ИД106142010 ДО 17.09.1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3_ИД106142010 ДО 17.09.14" xfId="549"/>
    <cellStyle name="20% - Акцент2 44" xfId="550"/>
    <cellStyle name="20% - Акцент2 44 2" xfId="551"/>
    <cellStyle name="20% - Акцент2 44 3" xfId="552"/>
    <cellStyle name="20% - Акцент2 44 4" xfId="553"/>
    <cellStyle name="20% - Акцент2 44_ИД106142010 ДО 17.09.1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5_ИД106142010 ДО 17.09.14" xfId="559"/>
    <cellStyle name="20% - Акцент2 46" xfId="560"/>
    <cellStyle name="20% - Акцент2 46 2" xfId="561"/>
    <cellStyle name="20% - Акцент2 46 3" xfId="562"/>
    <cellStyle name="20% - Акцент2 46 4" xfId="563"/>
    <cellStyle name="20% - Акцент2 46_ИД106142010 ДО 17.09.14" xfId="564"/>
    <cellStyle name="20% - Акцент2 47" xfId="565"/>
    <cellStyle name="20% - Акцент2 47 2" xfId="566"/>
    <cellStyle name="20% - Акцент2 47 3" xfId="567"/>
    <cellStyle name="20% - Акцент2 47 4" xfId="568"/>
    <cellStyle name="20% - Акцент2 47_ИД106142010 ДО 17.09.14" xfId="569"/>
    <cellStyle name="20% - Акцент2 48" xfId="570"/>
    <cellStyle name="20% - Акцент2 48 2" xfId="571"/>
    <cellStyle name="20% - Акцент2 48 3" xfId="572"/>
    <cellStyle name="20% - Акцент2 48 4" xfId="573"/>
    <cellStyle name="20% - Акцент2 48_ИД106142010 ДО 17.09.14" xfId="574"/>
    <cellStyle name="20% - Акцент2 49" xfId="575"/>
    <cellStyle name="20% - Акцент2 49 2" xfId="576"/>
    <cellStyle name="20% - Акцент2 49 3" xfId="577"/>
    <cellStyle name="20% - Акцент2 49 4" xfId="578"/>
    <cellStyle name="20% - Акцент2 49_ИД106142010 ДО 17.09.14" xfId="579"/>
    <cellStyle name="20% - Акцент2 5" xfId="580"/>
    <cellStyle name="20% - Акцент2 50" xfId="581"/>
    <cellStyle name="20% - Акцент2 50 2" xfId="582"/>
    <cellStyle name="20% - Акцент2 50 3" xfId="3543"/>
    <cellStyle name="20% - Акцент2 50 4" xfId="3544"/>
    <cellStyle name="20% - Акцент2 50_ИД106142010 ДО 17.09.14" xfId="583"/>
    <cellStyle name="20% - Акцент2 51" xfId="584"/>
    <cellStyle name="20% - Акцент2 51 2" xfId="585"/>
    <cellStyle name="20% - Акцент2 51 3" xfId="3545"/>
    <cellStyle name="20% - Акцент2 51 4" xfId="3546"/>
    <cellStyle name="20% - Акцент2 51_ИД106142010 ДО 17.09.14" xfId="586"/>
    <cellStyle name="20% - Акцент2 52" xfId="587"/>
    <cellStyle name="20% - Акцент2 52 2" xfId="588"/>
    <cellStyle name="20% - Акцент2 52 3" xfId="3547"/>
    <cellStyle name="20% - Акцент2 52 4" xfId="3548"/>
    <cellStyle name="20% - Акцент2 52_ИД106142010 ДО 17.09.14" xfId="589"/>
    <cellStyle name="20% - Акцент2 53" xfId="590"/>
    <cellStyle name="20% - Акцент2 53 2" xfId="591"/>
    <cellStyle name="20% - Акцент2 53 3" xfId="3549"/>
    <cellStyle name="20% - Акцент2 53 4" xfId="3550"/>
    <cellStyle name="20% - Акцент2 53_ИД106142010 ДО 17.09.14" xfId="592"/>
    <cellStyle name="20% - Акцент2 54" xfId="593"/>
    <cellStyle name="20% - Акцент2 54 2" xfId="594"/>
    <cellStyle name="20% - Акцент2 54 3" xfId="3551"/>
    <cellStyle name="20% - Акцент2 54 4" xfId="3552"/>
    <cellStyle name="20% - Акцент2 54_ИД106142010 ДО 17.09.14" xfId="595"/>
    <cellStyle name="20% - Акцент2 55" xfId="596"/>
    <cellStyle name="20% - Акцент2 55 2" xfId="597"/>
    <cellStyle name="20% - Акцент2 55 3" xfId="3553"/>
    <cellStyle name="20% - Акцент2 55 4" xfId="3554"/>
    <cellStyle name="20% - Акцент2 55_ИД106142010 ДО 17.09.14" xfId="598"/>
    <cellStyle name="20% - Акцент2 56" xfId="599"/>
    <cellStyle name="20% - Акцент2 56 2" xfId="600"/>
    <cellStyle name="20% - Акцент2 56 3" xfId="3555"/>
    <cellStyle name="20% - Акцент2 56 4" xfId="3556"/>
    <cellStyle name="20% - Акцент2 56_ИД106142010 ДО 17.09.14" xfId="601"/>
    <cellStyle name="20% - Акцент2 57" xfId="602"/>
    <cellStyle name="20% - Акцент2 57 2" xfId="603"/>
    <cellStyle name="20% - Акцент2 57 3" xfId="3557"/>
    <cellStyle name="20% - Акцент2 57 4" xfId="3558"/>
    <cellStyle name="20% - Акцент2 57_ИД106142010 ДО 17.09.14" xfId="604"/>
    <cellStyle name="20% - Акцент2 58" xfId="605"/>
    <cellStyle name="20% - Акцент2 58 2" xfId="606"/>
    <cellStyle name="20% - Акцент2 58 3" xfId="3559"/>
    <cellStyle name="20% - Акцент2 58 4" xfId="3560"/>
    <cellStyle name="20% - Акцент2 58_ИД106142010 ДО 17.09.14" xfId="607"/>
    <cellStyle name="20% - Акцент2 59" xfId="608"/>
    <cellStyle name="20% - Акцент2 59 2" xfId="609"/>
    <cellStyle name="20% - Акцент2 59 3" xfId="3561"/>
    <cellStyle name="20% - Акцент2 59 4" xfId="3562"/>
    <cellStyle name="20% - Акцент2 59_ИД106142010 ДО 17.09.14" xfId="610"/>
    <cellStyle name="20% - Акцент2 6" xfId="611"/>
    <cellStyle name="20% - Акцент2 60" xfId="612"/>
    <cellStyle name="20% - Акцент2 60 2" xfId="613"/>
    <cellStyle name="20% - Акцент2 60 3" xfId="3563"/>
    <cellStyle name="20% - Акцент2 60 4" xfId="3564"/>
    <cellStyle name="20% - Акцент2 60_ИД106142010 ДО 17.09.14" xfId="614"/>
    <cellStyle name="20% - Акцент2 61" xfId="615"/>
    <cellStyle name="20% - Акцент2 61 2" xfId="616"/>
    <cellStyle name="20% - Акцент2 61 3" xfId="3565"/>
    <cellStyle name="20% - Акцент2 61 4" xfId="3566"/>
    <cellStyle name="20% - Акцент2 61_ИД106142010 ДО 17.09.14" xfId="617"/>
    <cellStyle name="20% - Акцент2 62" xfId="618"/>
    <cellStyle name="20% - Акцент2 62 2" xfId="619"/>
    <cellStyle name="20% - Акцент2 62 3" xfId="3567"/>
    <cellStyle name="20% - Акцент2 62 4" xfId="3568"/>
    <cellStyle name="20% - Акцент2 62_ИД106142010 ДО 17.09.14" xfId="620"/>
    <cellStyle name="20% - Акцент2 63" xfId="621"/>
    <cellStyle name="20% - Акцент2 63 2" xfId="622"/>
    <cellStyle name="20% - Акцент2 63 3" xfId="3569"/>
    <cellStyle name="20% - Акцент2 63 4" xfId="3570"/>
    <cellStyle name="20% - Акцент2 63_ИД106142010 ДО 17.09.14" xfId="623"/>
    <cellStyle name="20% - Акцент2 64" xfId="624"/>
    <cellStyle name="20% - Акцент2 64 2" xfId="625"/>
    <cellStyle name="20% - Акцент2 64 3" xfId="3571"/>
    <cellStyle name="20% - Акцент2 64 4" xfId="3572"/>
    <cellStyle name="20% - Акцент2 64_ИД106142010 ДО 17.09.14" xfId="626"/>
    <cellStyle name="20% - Акцент2 65" xfId="627"/>
    <cellStyle name="20% - Акцент2 65 2" xfId="628"/>
    <cellStyle name="20% - Акцент2 65 3" xfId="3573"/>
    <cellStyle name="20% - Акцент2 65 4" xfId="3574"/>
    <cellStyle name="20% - Акцент2 65_ИД106142010 ДО 17.09.14" xfId="629"/>
    <cellStyle name="20% - Акцент2 66" xfId="630"/>
    <cellStyle name="20% - Акцент2 66 2" xfId="631"/>
    <cellStyle name="20% - Акцент2 66 3" xfId="3575"/>
    <cellStyle name="20% - Акцент2 66 4" xfId="3576"/>
    <cellStyle name="20% - Акцент2 67" xfId="632"/>
    <cellStyle name="20% - Акцент2 67 2" xfId="633"/>
    <cellStyle name="20% - Акцент2 67 3" xfId="3577"/>
    <cellStyle name="20% - Акцент2 67 4" xfId="3578"/>
    <cellStyle name="20% - Акцент2 68" xfId="634"/>
    <cellStyle name="20% - Акцент2 68 2" xfId="635"/>
    <cellStyle name="20% - Акцент2 68 3" xfId="3579"/>
    <cellStyle name="20% - Акцент2 68 4" xfId="3580"/>
    <cellStyle name="20% - Акцент2 69" xfId="636"/>
    <cellStyle name="20% - Акцент2 69 2" xfId="637"/>
    <cellStyle name="20% - Акцент2 69 3" xfId="3581"/>
    <cellStyle name="20% - Акцент2 69 4" xfId="3582"/>
    <cellStyle name="20% - Акцент2 7" xfId="638"/>
    <cellStyle name="20% - Акцент2 70" xfId="639"/>
    <cellStyle name="20% - Акцент2 70 2" xfId="640"/>
    <cellStyle name="20% - Акцент2 70 3" xfId="3583"/>
    <cellStyle name="20% - Акцент2 70 4" xfId="3584"/>
    <cellStyle name="20% - Акцент2 71" xfId="641"/>
    <cellStyle name="20% - Акцент2 71 2" xfId="642"/>
    <cellStyle name="20% - Акцент2 71 3" xfId="3585"/>
    <cellStyle name="20% - Акцент2 71 4" xfId="3586"/>
    <cellStyle name="20% - Акцент2 72" xfId="643"/>
    <cellStyle name="20% - Акцент2 72 2" xfId="644"/>
    <cellStyle name="20% - Акцент2 72 3" xfId="3587"/>
    <cellStyle name="20% - Акцент2 72 4" xfId="3588"/>
    <cellStyle name="20% - Акцент2 73" xfId="645"/>
    <cellStyle name="20% - Акцент2 73 2" xfId="646"/>
    <cellStyle name="20% - Акцент2 73 3" xfId="3589"/>
    <cellStyle name="20% - Акцент2 73 4" xfId="3590"/>
    <cellStyle name="20% - Акцент2 74" xfId="647"/>
    <cellStyle name="20% - Акцент2 74 2" xfId="648"/>
    <cellStyle name="20% - Акцент2 74 3" xfId="3591"/>
    <cellStyle name="20% - Акцент2 74 4" xfId="3592"/>
    <cellStyle name="20% - Акцент2 75" xfId="649"/>
    <cellStyle name="20% - Акцент2 75 2" xfId="650"/>
    <cellStyle name="20% - Акцент2 75 3" xfId="3593"/>
    <cellStyle name="20% - Акцент2 75 4" xfId="3594"/>
    <cellStyle name="20% - Акцент2 76" xfId="651"/>
    <cellStyle name="20% - Акцент2 76 2" xfId="652"/>
    <cellStyle name="20% - Акцент2 76 3" xfId="3595"/>
    <cellStyle name="20% - Акцент2 76 4" xfId="3596"/>
    <cellStyle name="20% - Акцент2 77" xfId="653"/>
    <cellStyle name="20% - Акцент2 77 2" xfId="654"/>
    <cellStyle name="20% - Акцент2 77 3" xfId="3597"/>
    <cellStyle name="20% - Акцент2 77 4" xfId="3598"/>
    <cellStyle name="20% - Акцент2 78" xfId="655"/>
    <cellStyle name="20% - Акцент2 78 2" xfId="656"/>
    <cellStyle name="20% - Акцент2 78 3" xfId="3599"/>
    <cellStyle name="20% - Акцент2 78 4" xfId="3600"/>
    <cellStyle name="20% - Акцент2 79" xfId="657"/>
    <cellStyle name="20% - Акцент2 79 2" xfId="658"/>
    <cellStyle name="20% - Акцент2 79 3" xfId="3601"/>
    <cellStyle name="20% - Акцент2 79 4" xfId="3602"/>
    <cellStyle name="20% - Акцент2 8" xfId="659"/>
    <cellStyle name="20% - Акцент2 80" xfId="660"/>
    <cellStyle name="20% - Акцент2 80 2" xfId="661"/>
    <cellStyle name="20% - Акцент2 80 3" xfId="3603"/>
    <cellStyle name="20% - Акцент2 80 4" xfId="3604"/>
    <cellStyle name="20% - Акцент2 81" xfId="662"/>
    <cellStyle name="20% - Акцент2 81 2" xfId="663"/>
    <cellStyle name="20% - Акцент2 81 3" xfId="3605"/>
    <cellStyle name="20% - Акцент2 81 4" xfId="3606"/>
    <cellStyle name="20% - Акцент2 82" xfId="664"/>
    <cellStyle name="20% - Акцент2 82 2" xfId="665"/>
    <cellStyle name="20% - Акцент2 82 3" xfId="3607"/>
    <cellStyle name="20% - Акцент2 82 4" xfId="3608"/>
    <cellStyle name="20% - Акцент2 83" xfId="666"/>
    <cellStyle name="20% - Акцент2 83 2" xfId="667"/>
    <cellStyle name="20% - Акцент2 83 3" xfId="3609"/>
    <cellStyle name="20% - Акцент2 83 4" xfId="3610"/>
    <cellStyle name="20% - Акцент2 84" xfId="668"/>
    <cellStyle name="20% - Акцент2 84 2" xfId="669"/>
    <cellStyle name="20% - Акцент2 84 3" xfId="3611"/>
    <cellStyle name="20% - Акцент2 84 4" xfId="3612"/>
    <cellStyle name="20% - Акцент2 85" xfId="670"/>
    <cellStyle name="20% - Акцент2 85 2" xfId="671"/>
    <cellStyle name="20% - Акцент2 85 3" xfId="3613"/>
    <cellStyle name="20% - Акцент2 85 4" xfId="3614"/>
    <cellStyle name="20% - Акцент2 86" xfId="672"/>
    <cellStyle name="20% - Акцент2 86 2" xfId="673"/>
    <cellStyle name="20% - Акцент2 86 3" xfId="3615"/>
    <cellStyle name="20% - Акцент2 86 4" xfId="3616"/>
    <cellStyle name="20% - Акцент2 87" xfId="674"/>
    <cellStyle name="20% - Акцент2 87 2" xfId="675"/>
    <cellStyle name="20% - Акцент2 87 3" xfId="3617"/>
    <cellStyle name="20% - Акцент2 87 4" xfId="3618"/>
    <cellStyle name="20% - Акцент2 88" xfId="676"/>
    <cellStyle name="20% - Акцент2 88 2" xfId="677"/>
    <cellStyle name="20% - Акцент2 88 3" xfId="3619"/>
    <cellStyle name="20% - Акцент2 88 4" xfId="3620"/>
    <cellStyle name="20% - Акцент2 89" xfId="678"/>
    <cellStyle name="20% - Акцент2 89 2" xfId="679"/>
    <cellStyle name="20% - Акцент2 89 3" xfId="3621"/>
    <cellStyle name="20% - Акцент2 89 4" xfId="3622"/>
    <cellStyle name="20% - Акцент2 9" xfId="680"/>
    <cellStyle name="20% - Акцент2 90" xfId="681"/>
    <cellStyle name="20% - Акцент2 90 2" xfId="682"/>
    <cellStyle name="20% - Акцент2 90 3" xfId="3623"/>
    <cellStyle name="20% - Акцент2 90 4" xfId="3624"/>
    <cellStyle name="20% - Акцент2 91" xfId="683"/>
    <cellStyle name="20% - Акцент2 91 2" xfId="684"/>
    <cellStyle name="20% - Акцент2 91 3" xfId="3625"/>
    <cellStyle name="20% - Акцент2 91 4" xfId="3626"/>
    <cellStyle name="20% - Акцент2 92" xfId="685"/>
    <cellStyle name="20% - Акцент2 92 2" xfId="686"/>
    <cellStyle name="20% - Акцент2 92 3" xfId="3627"/>
    <cellStyle name="20% - Акцент2 92 4" xfId="3628"/>
    <cellStyle name="20% - Акцент2 93" xfId="687"/>
    <cellStyle name="20% - Акцент2 93 2" xfId="688"/>
    <cellStyle name="20% - Акцент2 93 3" xfId="3629"/>
    <cellStyle name="20% - Акцент2 93 4" xfId="3630"/>
    <cellStyle name="20% - Акцент2 94" xfId="689"/>
    <cellStyle name="20% - Акцент2 94 2" xfId="690"/>
    <cellStyle name="20% - Акцент2 94 3" xfId="3631"/>
    <cellStyle name="20% - Акцент2 94 4" xfId="3632"/>
    <cellStyle name="20% - Акцент2 95" xfId="691"/>
    <cellStyle name="20% - Акцент2 95 2" xfId="692"/>
    <cellStyle name="20% - Акцент2 96" xfId="693"/>
    <cellStyle name="20% - Акцент2 96 2" xfId="694"/>
    <cellStyle name="20% - Акцент2 97" xfId="695"/>
    <cellStyle name="20% - Акцент2 97 2" xfId="696"/>
    <cellStyle name="20% - Акцент2 98" xfId="697"/>
    <cellStyle name="20% - Акцент2 98 2" xfId="698"/>
    <cellStyle name="20% - Акцент2 99" xfId="699"/>
    <cellStyle name="20% - Акцент2 99 2" xfId="700"/>
    <cellStyle name="20% - Акцент3 10" xfId="701"/>
    <cellStyle name="20% - Акцент3 100" xfId="702"/>
    <cellStyle name="20% - Акцент3 100 2" xfId="703"/>
    <cellStyle name="20% - Акцент3 101" xfId="704"/>
    <cellStyle name="20% - Акцент3 101 2" xfId="705"/>
    <cellStyle name="20% - Акцент3 102" xfId="706"/>
    <cellStyle name="20% - Акцент3 102 2" xfId="707"/>
    <cellStyle name="20% - Акцент3 103" xfId="708"/>
    <cellStyle name="20% - Акцент3 103 2" xfId="709"/>
    <cellStyle name="20% - Акцент3 104" xfId="710"/>
    <cellStyle name="20% - Акцент3 104 2" xfId="711"/>
    <cellStyle name="20% - Акцент3 105" xfId="712"/>
    <cellStyle name="20% - Акцент3 105 2" xfId="713"/>
    <cellStyle name="20% - Акцент3 106" xfId="714"/>
    <cellStyle name="20% - Акцент3 106 2" xfId="715"/>
    <cellStyle name="20% - Акцент3 107" xfId="716"/>
    <cellStyle name="20% - Акцент3 107 2" xfId="717"/>
    <cellStyle name="20% - Акцент3 108" xfId="718"/>
    <cellStyle name="20% - Акцент3 108 2" xfId="719"/>
    <cellStyle name="20% - Акцент3 109" xfId="720"/>
    <cellStyle name="20% - Акцент3 109 2" xfId="721"/>
    <cellStyle name="20% - Акцент3 11" xfId="722"/>
    <cellStyle name="20% - Акцент3 110" xfId="723"/>
    <cellStyle name="20% - Акцент3 110 2" xfId="724"/>
    <cellStyle name="20% - Акцент3 111" xfId="725"/>
    <cellStyle name="20% - Акцент3 111 2" xfId="726"/>
    <cellStyle name="20% - Акцент3 112" xfId="727"/>
    <cellStyle name="20% - Акцент3 112 2" xfId="728"/>
    <cellStyle name="20% - Акцент3 113" xfId="729"/>
    <cellStyle name="20% - Акцент3 113 2" xfId="730"/>
    <cellStyle name="20% - Акцент3 114" xfId="731"/>
    <cellStyle name="20% - Акцент3 114 2" xfId="732"/>
    <cellStyle name="20% - Акцент3 115" xfId="733"/>
    <cellStyle name="20% - Акцент3 115 2" xfId="734"/>
    <cellStyle name="20% - Акцент3 116" xfId="735"/>
    <cellStyle name="20% - Акцент3 116 2" xfId="736"/>
    <cellStyle name="20% - Акцент3 117" xfId="737"/>
    <cellStyle name="20% - Акцент3 117 2" xfId="738"/>
    <cellStyle name="20% - Акцент3 118" xfId="739"/>
    <cellStyle name="20% - Акцент3 118 2" xfId="740"/>
    <cellStyle name="20% - Акцент3 119" xfId="741"/>
    <cellStyle name="20% - Акцент3 119 2" xfId="742"/>
    <cellStyle name="20% - Акцент3 12" xfId="743"/>
    <cellStyle name="20% - Акцент3 120" xfId="744"/>
    <cellStyle name="20% - Акцент3 120 2" xfId="745"/>
    <cellStyle name="20% - Акцент3 121" xfId="746"/>
    <cellStyle name="20% - Акцент3 121 2" xfId="747"/>
    <cellStyle name="20% - Акцент3 122" xfId="748"/>
    <cellStyle name="20% - Акцент3 122 2" xfId="749"/>
    <cellStyle name="20% - Акцент3 123" xfId="750"/>
    <cellStyle name="20% - Акцент3 123 2" xfId="751"/>
    <cellStyle name="20% - Акцент3 124" xfId="752"/>
    <cellStyle name="20% - Акцент3 124 2" xfId="753"/>
    <cellStyle name="20% - Акцент3 125" xfId="754"/>
    <cellStyle name="20% - Акцент3 125 2" xfId="755"/>
    <cellStyle name="20% - Акцент3 126" xfId="756"/>
    <cellStyle name="20% - Акцент3 126 2" xfId="757"/>
    <cellStyle name="20% - Акцент3 127" xfId="758"/>
    <cellStyle name="20% - Акцент3 127 2" xfId="759"/>
    <cellStyle name="20% - Акцент3 128" xfId="760"/>
    <cellStyle name="20% - Акцент3 13" xfId="761"/>
    <cellStyle name="20% - Акцент3 14" xfId="762"/>
    <cellStyle name="20% - Акцент3 15" xfId="763"/>
    <cellStyle name="20% - Акцент3 16" xfId="764"/>
    <cellStyle name="20% - Акцент3 17" xfId="765"/>
    <cellStyle name="20% - Акцент3 18" xfId="766"/>
    <cellStyle name="20% - Акцент3 19" xfId="767"/>
    <cellStyle name="20% - Акцент3 19 2" xfId="768"/>
    <cellStyle name="20% - Акцент3 19 3" xfId="769"/>
    <cellStyle name="20% - Акцент3 19 4" xfId="770"/>
    <cellStyle name="20% - Акцент3 19_ИД106142010 ДО 17.09.14" xfId="771"/>
    <cellStyle name="20% - Акцент3 2" xfId="772"/>
    <cellStyle name="20% - Акцент3 2 2" xfId="773"/>
    <cellStyle name="20% - Акцент3 2 3" xfId="774"/>
    <cellStyle name="20% - Акцент3 20" xfId="775"/>
    <cellStyle name="20% - Акцент3 20 2" xfId="776"/>
    <cellStyle name="20% - Акцент3 20 3" xfId="777"/>
    <cellStyle name="20% - Акцент3 20 4" xfId="778"/>
    <cellStyle name="20% - Акцент3 20_ИД106142010 ДО 17.09.14" xfId="779"/>
    <cellStyle name="20% - Акцент3 21" xfId="780"/>
    <cellStyle name="20% - Акцент3 21 2" xfId="781"/>
    <cellStyle name="20% - Акцент3 21 3" xfId="782"/>
    <cellStyle name="20% - Акцент3 21 4" xfId="783"/>
    <cellStyle name="20% - Акцент3 21_ИД106142010 ДО 17.09.14" xfId="784"/>
    <cellStyle name="20% - Акцент3 22" xfId="785"/>
    <cellStyle name="20% - Акцент3 22 2" xfId="786"/>
    <cellStyle name="20% - Акцент3 22 3" xfId="787"/>
    <cellStyle name="20% - Акцент3 22 4" xfId="788"/>
    <cellStyle name="20% - Акцент3 22_ИД106142010 ДО 17.09.14" xfId="789"/>
    <cellStyle name="20% - Акцент3 23" xfId="790"/>
    <cellStyle name="20% - Акцент3 23 2" xfId="791"/>
    <cellStyle name="20% - Акцент3 23 3" xfId="792"/>
    <cellStyle name="20% - Акцент3 23 4" xfId="793"/>
    <cellStyle name="20% - Акцент3 23_ИД106142010 ДО 17.09.14" xfId="794"/>
    <cellStyle name="20% - Акцент3 24" xfId="795"/>
    <cellStyle name="20% - Акцент3 24 2" xfId="796"/>
    <cellStyle name="20% - Акцент3 24 3" xfId="797"/>
    <cellStyle name="20% - Акцент3 24 4" xfId="798"/>
    <cellStyle name="20% - Акцент3 24_ИД106142010 ДО 17.09.14" xfId="799"/>
    <cellStyle name="20% - Акцент3 25" xfId="800"/>
    <cellStyle name="20% - Акцент3 25 2" xfId="801"/>
    <cellStyle name="20% - Акцент3 25 3" xfId="802"/>
    <cellStyle name="20% - Акцент3 25 4" xfId="803"/>
    <cellStyle name="20% - Акцент3 25_ИД106142010 ДО 17.09.14" xfId="804"/>
    <cellStyle name="20% - Акцент3 26" xfId="805"/>
    <cellStyle name="20% - Акцент3 26 2" xfId="806"/>
    <cellStyle name="20% - Акцент3 26 3" xfId="807"/>
    <cellStyle name="20% - Акцент3 26 4" xfId="808"/>
    <cellStyle name="20% - Акцент3 26_ИД106142010 ДО 17.09.14" xfId="809"/>
    <cellStyle name="20% - Акцент3 27" xfId="810"/>
    <cellStyle name="20% - Акцент3 27 2" xfId="811"/>
    <cellStyle name="20% - Акцент3 27 3" xfId="812"/>
    <cellStyle name="20% - Акцент3 27 4" xfId="813"/>
    <cellStyle name="20% - Акцент3 27_ИД106142010 ДО 17.09.14" xfId="814"/>
    <cellStyle name="20% - Акцент3 28" xfId="815"/>
    <cellStyle name="20% - Акцент3 28 2" xfId="816"/>
    <cellStyle name="20% - Акцент3 28 3" xfId="817"/>
    <cellStyle name="20% - Акцент3 28 4" xfId="818"/>
    <cellStyle name="20% - Акцент3 28_ИД106142010 ДО 17.09.14" xfId="819"/>
    <cellStyle name="20% - Акцент3 29" xfId="820"/>
    <cellStyle name="20% - Акцент3 29 2" xfId="821"/>
    <cellStyle name="20% - Акцент3 29 3" xfId="822"/>
    <cellStyle name="20% - Акцент3 29 4" xfId="823"/>
    <cellStyle name="20% - Акцент3 29_ИД106142010 ДО 17.09.14" xfId="824"/>
    <cellStyle name="20% - Акцент3 3" xfId="825"/>
    <cellStyle name="20% - Акцент3 30" xfId="826"/>
    <cellStyle name="20% - Акцент3 30 2" xfId="827"/>
    <cellStyle name="20% - Акцент3 30 3" xfId="828"/>
    <cellStyle name="20% - Акцент3 30 4" xfId="829"/>
    <cellStyle name="20% - Акцент3 30_ИД106142010 ДО 17.09.14" xfId="830"/>
    <cellStyle name="20% - Акцент3 31" xfId="831"/>
    <cellStyle name="20% - Акцент3 31 2" xfId="832"/>
    <cellStyle name="20% - Акцент3 31 3" xfId="833"/>
    <cellStyle name="20% - Акцент3 31 4" xfId="834"/>
    <cellStyle name="20% - Акцент3 31_ИД106142010 ДО 17.09.14" xfId="835"/>
    <cellStyle name="20% - Акцент3 32" xfId="836"/>
    <cellStyle name="20% - Акцент3 32 2" xfId="837"/>
    <cellStyle name="20% - Акцент3 32 3" xfId="838"/>
    <cellStyle name="20% - Акцент3 32 4" xfId="839"/>
    <cellStyle name="20% - Акцент3 32_ИД106142010 ДО 17.09.14" xfId="840"/>
    <cellStyle name="20% - Акцент3 33" xfId="841"/>
    <cellStyle name="20% - Акцент3 33 2" xfId="842"/>
    <cellStyle name="20% - Акцент3 33 3" xfId="843"/>
    <cellStyle name="20% - Акцент3 33 4" xfId="844"/>
    <cellStyle name="20% - Акцент3 33_ИД106142010 ДО 17.09.14" xfId="845"/>
    <cellStyle name="20% - Акцент3 34" xfId="846"/>
    <cellStyle name="20% - Акцент3 34 2" xfId="847"/>
    <cellStyle name="20% - Акцент3 34 3" xfId="848"/>
    <cellStyle name="20% - Акцент3 34 4" xfId="849"/>
    <cellStyle name="20% - Акцент3 34_ИД106142010 ДО 17.09.14" xfId="850"/>
    <cellStyle name="20% - Акцент3 35" xfId="851"/>
    <cellStyle name="20% - Акцент3 35 2" xfId="852"/>
    <cellStyle name="20% - Акцент3 35 3" xfId="853"/>
    <cellStyle name="20% - Акцент3 35 4" xfId="854"/>
    <cellStyle name="20% - Акцент3 35_ИД106142010 ДО 17.09.14" xfId="855"/>
    <cellStyle name="20% - Акцент3 36" xfId="856"/>
    <cellStyle name="20% - Акцент3 36 2" xfId="857"/>
    <cellStyle name="20% - Акцент3 36 3" xfId="858"/>
    <cellStyle name="20% - Акцент3 36 4" xfId="859"/>
    <cellStyle name="20% - Акцент3 36_ИД106142010 ДО 17.09.14" xfId="860"/>
    <cellStyle name="20% - Акцент3 37" xfId="861"/>
    <cellStyle name="20% - Акцент3 37 2" xfId="862"/>
    <cellStyle name="20% - Акцент3 37 3" xfId="863"/>
    <cellStyle name="20% - Акцент3 37 4" xfId="864"/>
    <cellStyle name="20% - Акцент3 37_ИД106142010 ДО 17.09.14" xfId="865"/>
    <cellStyle name="20% - Акцент3 38" xfId="866"/>
    <cellStyle name="20% - Акцент3 38 2" xfId="867"/>
    <cellStyle name="20% - Акцент3 38 3" xfId="868"/>
    <cellStyle name="20% - Акцент3 38 4" xfId="869"/>
    <cellStyle name="20% - Акцент3 38_ИД106142010 ДО 17.09.14" xfId="870"/>
    <cellStyle name="20% - Акцент3 39" xfId="871"/>
    <cellStyle name="20% - Акцент3 39 2" xfId="872"/>
    <cellStyle name="20% - Акцент3 39 3" xfId="873"/>
    <cellStyle name="20% - Акцент3 39 4" xfId="874"/>
    <cellStyle name="20% - Акцент3 39_ИД106142010 ДО 17.09.14" xfId="875"/>
    <cellStyle name="20% - Акцент3 4" xfId="876"/>
    <cellStyle name="20% - Акцент3 40" xfId="877"/>
    <cellStyle name="20% - Акцент3 40 2" xfId="878"/>
    <cellStyle name="20% - Акцент3 40 3" xfId="879"/>
    <cellStyle name="20% - Акцент3 40 4" xfId="880"/>
    <cellStyle name="20% - Акцент3 40_ИД106142010 ДО 17.09.14" xfId="881"/>
    <cellStyle name="20% - Акцент3 41" xfId="882"/>
    <cellStyle name="20% - Акцент3 41 2" xfId="883"/>
    <cellStyle name="20% - Акцент3 41 3" xfId="884"/>
    <cellStyle name="20% - Акцент3 41 4" xfId="885"/>
    <cellStyle name="20% - Акцент3 41_ИД106142010 ДО 17.09.14" xfId="886"/>
    <cellStyle name="20% - Акцент3 42" xfId="887"/>
    <cellStyle name="20% - Акцент3 42 2" xfId="888"/>
    <cellStyle name="20% - Акцент3 42 3" xfId="889"/>
    <cellStyle name="20% - Акцент3 42 4" xfId="890"/>
    <cellStyle name="20% - Акцент3 42_ИД106142010 ДО 17.09.14" xfId="891"/>
    <cellStyle name="20% - Акцент3 43" xfId="892"/>
    <cellStyle name="20% - Акцент3 43 2" xfId="893"/>
    <cellStyle name="20% - Акцент3 43 3" xfId="894"/>
    <cellStyle name="20% - Акцент3 43 4" xfId="895"/>
    <cellStyle name="20% - Акцент3 43_ИД106142010 ДО 17.09.14" xfId="896"/>
    <cellStyle name="20% - Акцент3 44" xfId="897"/>
    <cellStyle name="20% - Акцент3 44 2" xfId="898"/>
    <cellStyle name="20% - Акцент3 44 3" xfId="899"/>
    <cellStyle name="20% - Акцент3 44 4" xfId="900"/>
    <cellStyle name="20% - Акцент3 44_ИД106142010 ДО 17.09.14" xfId="901"/>
    <cellStyle name="20% - Акцент3 45" xfId="902"/>
    <cellStyle name="20% - Акцент3 45 2" xfId="903"/>
    <cellStyle name="20% - Акцент3 45 3" xfId="904"/>
    <cellStyle name="20% - Акцент3 45 4" xfId="905"/>
    <cellStyle name="20% - Акцент3 45_ИД106142010 ДО 17.09.14" xfId="906"/>
    <cellStyle name="20% - Акцент3 46" xfId="907"/>
    <cellStyle name="20% - Акцент3 46 2" xfId="908"/>
    <cellStyle name="20% - Акцент3 46 3" xfId="909"/>
    <cellStyle name="20% - Акцент3 46 4" xfId="910"/>
    <cellStyle name="20% - Акцент3 46_ИД106142010 ДО 17.09.14" xfId="911"/>
    <cellStyle name="20% - Акцент3 47" xfId="912"/>
    <cellStyle name="20% - Акцент3 47 2" xfId="913"/>
    <cellStyle name="20% - Акцент3 47 3" xfId="914"/>
    <cellStyle name="20% - Акцент3 47 4" xfId="915"/>
    <cellStyle name="20% - Акцент3 47_ИД106142010 ДО 17.09.14" xfId="916"/>
    <cellStyle name="20% - Акцент3 48" xfId="917"/>
    <cellStyle name="20% - Акцент3 48 2" xfId="918"/>
    <cellStyle name="20% - Акцент3 48 3" xfId="919"/>
    <cellStyle name="20% - Акцент3 48 4" xfId="920"/>
    <cellStyle name="20% - Акцент3 48_ИД106142010 ДО 17.09.14" xfId="921"/>
    <cellStyle name="20% - Акцент3 49" xfId="922"/>
    <cellStyle name="20% - Акцент3 49 2" xfId="923"/>
    <cellStyle name="20% - Акцент3 49 3" xfId="924"/>
    <cellStyle name="20% - Акцент3 49 4" xfId="925"/>
    <cellStyle name="20% - Акцент3 49_ИД106142010 ДО 17.09.14" xfId="926"/>
    <cellStyle name="20% - Акцент3 5" xfId="927"/>
    <cellStyle name="20% - Акцент3 50" xfId="928"/>
    <cellStyle name="20% - Акцент3 50 2" xfId="929"/>
    <cellStyle name="20% - Акцент3 50 3" xfId="3633"/>
    <cellStyle name="20% - Акцент3 50 4" xfId="3634"/>
    <cellStyle name="20% - Акцент3 50_ИД106142010 ДО 17.09.14" xfId="930"/>
    <cellStyle name="20% - Акцент3 51" xfId="931"/>
    <cellStyle name="20% - Акцент3 51 2" xfId="932"/>
    <cellStyle name="20% - Акцент3 51 3" xfId="3635"/>
    <cellStyle name="20% - Акцент3 51 4" xfId="3636"/>
    <cellStyle name="20% - Акцент3 51_ИД106142010 ДО 17.09.14" xfId="933"/>
    <cellStyle name="20% - Акцент3 52" xfId="934"/>
    <cellStyle name="20% - Акцент3 52 2" xfId="935"/>
    <cellStyle name="20% - Акцент3 52 3" xfId="3637"/>
    <cellStyle name="20% - Акцент3 52 4" xfId="3638"/>
    <cellStyle name="20% - Акцент3 52_ИД106142010 ДО 17.09.14" xfId="936"/>
    <cellStyle name="20% - Акцент3 53" xfId="937"/>
    <cellStyle name="20% - Акцент3 53 2" xfId="938"/>
    <cellStyle name="20% - Акцент3 53 3" xfId="3639"/>
    <cellStyle name="20% - Акцент3 53 4" xfId="3640"/>
    <cellStyle name="20% - Акцент3 53_ИД106142010 ДО 17.09.14" xfId="939"/>
    <cellStyle name="20% - Акцент3 54" xfId="940"/>
    <cellStyle name="20% - Акцент3 54 2" xfId="941"/>
    <cellStyle name="20% - Акцент3 54 3" xfId="3641"/>
    <cellStyle name="20% - Акцент3 54 4" xfId="3642"/>
    <cellStyle name="20% - Акцент3 54_ИД106142010 ДО 17.09.14" xfId="942"/>
    <cellStyle name="20% - Акцент3 55" xfId="943"/>
    <cellStyle name="20% - Акцент3 55 2" xfId="944"/>
    <cellStyle name="20% - Акцент3 55 3" xfId="3643"/>
    <cellStyle name="20% - Акцент3 55 4" xfId="3644"/>
    <cellStyle name="20% - Акцент3 55_ИД106142010 ДО 17.09.14" xfId="945"/>
    <cellStyle name="20% - Акцент3 56" xfId="946"/>
    <cellStyle name="20% - Акцент3 56 2" xfId="947"/>
    <cellStyle name="20% - Акцент3 56 3" xfId="3645"/>
    <cellStyle name="20% - Акцент3 56 4" xfId="3646"/>
    <cellStyle name="20% - Акцент3 56_ИД106142010 ДО 17.09.14" xfId="948"/>
    <cellStyle name="20% - Акцент3 57" xfId="949"/>
    <cellStyle name="20% - Акцент3 57 2" xfId="950"/>
    <cellStyle name="20% - Акцент3 57 3" xfId="3647"/>
    <cellStyle name="20% - Акцент3 57 4" xfId="3648"/>
    <cellStyle name="20% - Акцент3 57_ИД106142010 ДО 17.09.14" xfId="951"/>
    <cellStyle name="20% - Акцент3 58" xfId="952"/>
    <cellStyle name="20% - Акцент3 58 2" xfId="953"/>
    <cellStyle name="20% - Акцент3 58 3" xfId="3649"/>
    <cellStyle name="20% - Акцент3 58 4" xfId="3650"/>
    <cellStyle name="20% - Акцент3 58_ИД106142010 ДО 17.09.14" xfId="954"/>
    <cellStyle name="20% - Акцент3 59" xfId="955"/>
    <cellStyle name="20% - Акцент3 59 2" xfId="956"/>
    <cellStyle name="20% - Акцент3 59 3" xfId="3651"/>
    <cellStyle name="20% - Акцент3 59 4" xfId="3652"/>
    <cellStyle name="20% - Акцент3 59_ИД106142010 ДО 17.09.14" xfId="957"/>
    <cellStyle name="20% - Акцент3 6" xfId="958"/>
    <cellStyle name="20% - Акцент3 60" xfId="959"/>
    <cellStyle name="20% - Акцент3 60 2" xfId="960"/>
    <cellStyle name="20% - Акцент3 60 3" xfId="3653"/>
    <cellStyle name="20% - Акцент3 60 4" xfId="3654"/>
    <cellStyle name="20% - Акцент3 60_ИД106142010 ДО 17.09.14" xfId="961"/>
    <cellStyle name="20% - Акцент3 61" xfId="962"/>
    <cellStyle name="20% - Акцент3 61 2" xfId="963"/>
    <cellStyle name="20% - Акцент3 61 3" xfId="3655"/>
    <cellStyle name="20% - Акцент3 61 4" xfId="3656"/>
    <cellStyle name="20% - Акцент3 61_ИД106142010 ДО 17.09.14" xfId="964"/>
    <cellStyle name="20% - Акцент3 62" xfId="965"/>
    <cellStyle name="20% - Акцент3 62 2" xfId="966"/>
    <cellStyle name="20% - Акцент3 62 3" xfId="3657"/>
    <cellStyle name="20% - Акцент3 62 4" xfId="3658"/>
    <cellStyle name="20% - Акцент3 62_ИД106142010 ДО 17.09.14" xfId="967"/>
    <cellStyle name="20% - Акцент3 63" xfId="968"/>
    <cellStyle name="20% - Акцент3 63 2" xfId="969"/>
    <cellStyle name="20% - Акцент3 63 3" xfId="3659"/>
    <cellStyle name="20% - Акцент3 63 4" xfId="3660"/>
    <cellStyle name="20% - Акцент3 63_ИД106142010 ДО 17.09.14" xfId="970"/>
    <cellStyle name="20% - Акцент3 64" xfId="971"/>
    <cellStyle name="20% - Акцент3 64 2" xfId="972"/>
    <cellStyle name="20% - Акцент3 64 3" xfId="3661"/>
    <cellStyle name="20% - Акцент3 64 4" xfId="3662"/>
    <cellStyle name="20% - Акцент3 64_ИД106142010 ДО 17.09.14" xfId="973"/>
    <cellStyle name="20% - Акцент3 65" xfId="974"/>
    <cellStyle name="20% - Акцент3 65 2" xfId="975"/>
    <cellStyle name="20% - Акцент3 65 3" xfId="3663"/>
    <cellStyle name="20% - Акцент3 65 4" xfId="3664"/>
    <cellStyle name="20% - Акцент3 65_ИД106142010 ДО 17.09.14" xfId="976"/>
    <cellStyle name="20% - Акцент3 66" xfId="977"/>
    <cellStyle name="20% - Акцент3 66 2" xfId="978"/>
    <cellStyle name="20% - Акцент3 66 3" xfId="3665"/>
    <cellStyle name="20% - Акцент3 66 4" xfId="3666"/>
    <cellStyle name="20% - Акцент3 67" xfId="979"/>
    <cellStyle name="20% - Акцент3 67 2" xfId="980"/>
    <cellStyle name="20% - Акцент3 67 3" xfId="3667"/>
    <cellStyle name="20% - Акцент3 67 4" xfId="3668"/>
    <cellStyle name="20% - Акцент3 68" xfId="981"/>
    <cellStyle name="20% - Акцент3 68 2" xfId="982"/>
    <cellStyle name="20% - Акцент3 68 3" xfId="3669"/>
    <cellStyle name="20% - Акцент3 68 4" xfId="3670"/>
    <cellStyle name="20% - Акцент3 69" xfId="983"/>
    <cellStyle name="20% - Акцент3 69 2" xfId="984"/>
    <cellStyle name="20% - Акцент3 69 3" xfId="3671"/>
    <cellStyle name="20% - Акцент3 69 4" xfId="3672"/>
    <cellStyle name="20% - Акцент3 7" xfId="985"/>
    <cellStyle name="20% - Акцент3 70" xfId="986"/>
    <cellStyle name="20% - Акцент3 70 2" xfId="987"/>
    <cellStyle name="20% - Акцент3 70 3" xfId="3673"/>
    <cellStyle name="20% - Акцент3 70 4" xfId="3674"/>
    <cellStyle name="20% - Акцент3 71" xfId="988"/>
    <cellStyle name="20% - Акцент3 71 2" xfId="989"/>
    <cellStyle name="20% - Акцент3 71 3" xfId="3675"/>
    <cellStyle name="20% - Акцент3 71 4" xfId="3676"/>
    <cellStyle name="20% - Акцент3 72" xfId="990"/>
    <cellStyle name="20% - Акцент3 72 2" xfId="991"/>
    <cellStyle name="20% - Акцент3 72 3" xfId="3677"/>
    <cellStyle name="20% - Акцент3 72 4" xfId="3678"/>
    <cellStyle name="20% - Акцент3 73" xfId="992"/>
    <cellStyle name="20% - Акцент3 73 2" xfId="993"/>
    <cellStyle name="20% - Акцент3 73 3" xfId="3679"/>
    <cellStyle name="20% - Акцент3 73 4" xfId="3680"/>
    <cellStyle name="20% - Акцент3 74" xfId="994"/>
    <cellStyle name="20% - Акцент3 74 2" xfId="995"/>
    <cellStyle name="20% - Акцент3 74 3" xfId="3681"/>
    <cellStyle name="20% - Акцент3 74 4" xfId="3682"/>
    <cellStyle name="20% - Акцент3 75" xfId="996"/>
    <cellStyle name="20% - Акцент3 75 2" xfId="997"/>
    <cellStyle name="20% - Акцент3 75 3" xfId="3683"/>
    <cellStyle name="20% - Акцент3 75 4" xfId="3684"/>
    <cellStyle name="20% - Акцент3 76" xfId="998"/>
    <cellStyle name="20% - Акцент3 76 2" xfId="999"/>
    <cellStyle name="20% - Акцент3 76 3" xfId="3685"/>
    <cellStyle name="20% - Акцент3 76 4" xfId="3686"/>
    <cellStyle name="20% - Акцент3 77" xfId="1000"/>
    <cellStyle name="20% - Акцент3 77 2" xfId="1001"/>
    <cellStyle name="20% - Акцент3 77 3" xfId="3687"/>
    <cellStyle name="20% - Акцент3 77 4" xfId="3688"/>
    <cellStyle name="20% - Акцент3 78" xfId="1002"/>
    <cellStyle name="20% - Акцент3 78 2" xfId="1003"/>
    <cellStyle name="20% - Акцент3 78 3" xfId="3689"/>
    <cellStyle name="20% - Акцент3 78 4" xfId="3690"/>
    <cellStyle name="20% - Акцент3 79" xfId="1004"/>
    <cellStyle name="20% - Акцент3 79 2" xfId="1005"/>
    <cellStyle name="20% - Акцент3 79 3" xfId="3691"/>
    <cellStyle name="20% - Акцент3 79 4" xfId="3692"/>
    <cellStyle name="20% - Акцент3 8" xfId="1006"/>
    <cellStyle name="20% - Акцент3 80" xfId="1007"/>
    <cellStyle name="20% - Акцент3 80 2" xfId="1008"/>
    <cellStyle name="20% - Акцент3 80 3" xfId="3693"/>
    <cellStyle name="20% - Акцент3 80 4" xfId="3694"/>
    <cellStyle name="20% - Акцент3 81" xfId="1009"/>
    <cellStyle name="20% - Акцент3 81 2" xfId="1010"/>
    <cellStyle name="20% - Акцент3 81 3" xfId="3695"/>
    <cellStyle name="20% - Акцент3 81 4" xfId="3696"/>
    <cellStyle name="20% - Акцент3 82" xfId="1011"/>
    <cellStyle name="20% - Акцент3 82 2" xfId="1012"/>
    <cellStyle name="20% - Акцент3 82 3" xfId="3697"/>
    <cellStyle name="20% - Акцент3 82 4" xfId="3698"/>
    <cellStyle name="20% - Акцент3 83" xfId="1013"/>
    <cellStyle name="20% - Акцент3 83 2" xfId="1014"/>
    <cellStyle name="20% - Акцент3 83 3" xfId="3699"/>
    <cellStyle name="20% - Акцент3 83 4" xfId="3700"/>
    <cellStyle name="20% - Акцент3 84" xfId="1015"/>
    <cellStyle name="20% - Акцент3 84 2" xfId="1016"/>
    <cellStyle name="20% - Акцент3 84 3" xfId="3701"/>
    <cellStyle name="20% - Акцент3 84 4" xfId="3702"/>
    <cellStyle name="20% - Акцент3 85" xfId="1017"/>
    <cellStyle name="20% - Акцент3 85 2" xfId="1018"/>
    <cellStyle name="20% - Акцент3 85 3" xfId="3703"/>
    <cellStyle name="20% - Акцент3 85 4" xfId="3704"/>
    <cellStyle name="20% - Акцент3 86" xfId="1019"/>
    <cellStyle name="20% - Акцент3 86 2" xfId="1020"/>
    <cellStyle name="20% - Акцент3 86 3" xfId="3705"/>
    <cellStyle name="20% - Акцент3 86 4" xfId="3706"/>
    <cellStyle name="20% - Акцент3 87" xfId="1021"/>
    <cellStyle name="20% - Акцент3 87 2" xfId="1022"/>
    <cellStyle name="20% - Акцент3 87 3" xfId="3707"/>
    <cellStyle name="20% - Акцент3 87 4" xfId="3708"/>
    <cellStyle name="20% - Акцент3 88" xfId="1023"/>
    <cellStyle name="20% - Акцент3 88 2" xfId="1024"/>
    <cellStyle name="20% - Акцент3 88 3" xfId="3709"/>
    <cellStyle name="20% - Акцент3 88 4" xfId="3710"/>
    <cellStyle name="20% - Акцент3 89" xfId="1025"/>
    <cellStyle name="20% - Акцент3 89 2" xfId="1026"/>
    <cellStyle name="20% - Акцент3 89 3" xfId="3711"/>
    <cellStyle name="20% - Акцент3 89 4" xfId="3712"/>
    <cellStyle name="20% - Акцент3 9" xfId="1027"/>
    <cellStyle name="20% - Акцент3 90" xfId="1028"/>
    <cellStyle name="20% - Акцент3 90 2" xfId="1029"/>
    <cellStyle name="20% - Акцент3 90 3" xfId="3713"/>
    <cellStyle name="20% - Акцент3 90 4" xfId="3714"/>
    <cellStyle name="20% - Акцент3 91" xfId="1030"/>
    <cellStyle name="20% - Акцент3 91 2" xfId="1031"/>
    <cellStyle name="20% - Акцент3 91 3" xfId="3715"/>
    <cellStyle name="20% - Акцент3 91 4" xfId="3716"/>
    <cellStyle name="20% - Акцент3 92" xfId="1032"/>
    <cellStyle name="20% - Акцент3 92 2" xfId="1033"/>
    <cellStyle name="20% - Акцент3 92 3" xfId="3717"/>
    <cellStyle name="20% - Акцент3 92 4" xfId="3718"/>
    <cellStyle name="20% - Акцент3 93" xfId="1034"/>
    <cellStyle name="20% - Акцент3 93 2" xfId="1035"/>
    <cellStyle name="20% - Акцент3 93 3" xfId="3719"/>
    <cellStyle name="20% - Акцент3 93 4" xfId="3720"/>
    <cellStyle name="20% - Акцент3 94" xfId="1036"/>
    <cellStyle name="20% - Акцент3 94 2" xfId="1037"/>
    <cellStyle name="20% - Акцент3 94 3" xfId="3721"/>
    <cellStyle name="20% - Акцент3 94 4" xfId="3722"/>
    <cellStyle name="20% - Акцент3 95" xfId="1038"/>
    <cellStyle name="20% - Акцент3 95 2" xfId="1039"/>
    <cellStyle name="20% - Акцент3 96" xfId="1040"/>
    <cellStyle name="20% - Акцент3 96 2" xfId="1041"/>
    <cellStyle name="20% - Акцент3 97" xfId="1042"/>
    <cellStyle name="20% - Акцент3 97 2" xfId="1043"/>
    <cellStyle name="20% - Акцент3 98" xfId="1044"/>
    <cellStyle name="20% - Акцент3 98 2" xfId="1045"/>
    <cellStyle name="20% - Акцент3 99" xfId="1046"/>
    <cellStyle name="20% - Акцент3 99 2" xfId="1047"/>
    <cellStyle name="20% - Акцент4 10" xfId="1048"/>
    <cellStyle name="20% - Акцент4 100" xfId="1049"/>
    <cellStyle name="20% - Акцент4 100 2" xfId="1050"/>
    <cellStyle name="20% - Акцент4 101" xfId="1051"/>
    <cellStyle name="20% - Акцент4 101 2" xfId="1052"/>
    <cellStyle name="20% - Акцент4 102" xfId="1053"/>
    <cellStyle name="20% - Акцент4 102 2" xfId="1054"/>
    <cellStyle name="20% - Акцент4 103" xfId="1055"/>
    <cellStyle name="20% - Акцент4 103 2" xfId="1056"/>
    <cellStyle name="20% - Акцент4 104" xfId="1057"/>
    <cellStyle name="20% - Акцент4 104 2" xfId="1058"/>
    <cellStyle name="20% - Акцент4 105" xfId="1059"/>
    <cellStyle name="20% - Акцент4 105 2" xfId="1060"/>
    <cellStyle name="20% - Акцент4 106" xfId="1061"/>
    <cellStyle name="20% - Акцент4 106 2" xfId="1062"/>
    <cellStyle name="20% - Акцент4 107" xfId="1063"/>
    <cellStyle name="20% - Акцент4 107 2" xfId="1064"/>
    <cellStyle name="20% - Акцент4 108" xfId="1065"/>
    <cellStyle name="20% - Акцент4 108 2" xfId="1066"/>
    <cellStyle name="20% - Акцент4 109" xfId="1067"/>
    <cellStyle name="20% - Акцент4 109 2" xfId="1068"/>
    <cellStyle name="20% - Акцент4 11" xfId="1069"/>
    <cellStyle name="20% - Акцент4 110" xfId="1070"/>
    <cellStyle name="20% - Акцент4 110 2" xfId="1071"/>
    <cellStyle name="20% - Акцент4 111" xfId="1072"/>
    <cellStyle name="20% - Акцент4 111 2" xfId="1073"/>
    <cellStyle name="20% - Акцент4 112" xfId="1074"/>
    <cellStyle name="20% - Акцент4 112 2" xfId="1075"/>
    <cellStyle name="20% - Акцент4 113" xfId="1076"/>
    <cellStyle name="20% - Акцент4 113 2" xfId="1077"/>
    <cellStyle name="20% - Акцент4 114" xfId="1078"/>
    <cellStyle name="20% - Акцент4 114 2" xfId="1079"/>
    <cellStyle name="20% - Акцент4 115" xfId="1080"/>
    <cellStyle name="20% - Акцент4 115 2" xfId="1081"/>
    <cellStyle name="20% - Акцент4 116" xfId="1082"/>
    <cellStyle name="20% - Акцент4 116 2" xfId="1083"/>
    <cellStyle name="20% - Акцент4 117" xfId="1084"/>
    <cellStyle name="20% - Акцент4 117 2" xfId="1085"/>
    <cellStyle name="20% - Акцент4 118" xfId="1086"/>
    <cellStyle name="20% - Акцент4 118 2" xfId="1087"/>
    <cellStyle name="20% - Акцент4 119" xfId="1088"/>
    <cellStyle name="20% - Акцент4 119 2" xfId="1089"/>
    <cellStyle name="20% - Акцент4 12" xfId="1090"/>
    <cellStyle name="20% - Акцент4 120" xfId="1091"/>
    <cellStyle name="20% - Акцент4 120 2" xfId="1092"/>
    <cellStyle name="20% - Акцент4 121" xfId="1093"/>
    <cellStyle name="20% - Акцент4 121 2" xfId="1094"/>
    <cellStyle name="20% - Акцент4 122" xfId="1095"/>
    <cellStyle name="20% - Акцент4 122 2" xfId="1096"/>
    <cellStyle name="20% - Акцент4 123" xfId="1097"/>
    <cellStyle name="20% - Акцент4 123 2" xfId="1098"/>
    <cellStyle name="20% - Акцент4 124" xfId="1099"/>
    <cellStyle name="20% - Акцент4 124 2" xfId="1100"/>
    <cellStyle name="20% - Акцент4 125" xfId="1101"/>
    <cellStyle name="20% - Акцент4 125 2" xfId="1102"/>
    <cellStyle name="20% - Акцент4 126" xfId="1103"/>
    <cellStyle name="20% - Акцент4 126 2" xfId="1104"/>
    <cellStyle name="20% - Акцент4 127" xfId="1105"/>
    <cellStyle name="20% - Акцент4 127 2" xfId="1106"/>
    <cellStyle name="20% - Акцент4 128" xfId="1107"/>
    <cellStyle name="20% - Акцент4 13" xfId="1108"/>
    <cellStyle name="20% - Акцент4 14" xfId="1109"/>
    <cellStyle name="20% - Акцент4 15" xfId="1110"/>
    <cellStyle name="20% - Акцент4 16" xfId="1111"/>
    <cellStyle name="20% - Акцент4 17" xfId="1112"/>
    <cellStyle name="20% - Акцент4 18" xfId="1113"/>
    <cellStyle name="20% - Акцент4 19" xfId="1114"/>
    <cellStyle name="20% - Акцент4 19 2" xfId="1115"/>
    <cellStyle name="20% - Акцент4 19 3" xfId="1116"/>
    <cellStyle name="20% - Акцент4 19 4" xfId="1117"/>
    <cellStyle name="20% - Акцент4 19_ИД106142010 ДО 17.09.14" xfId="1118"/>
    <cellStyle name="20% - Акцент4 2" xfId="1119"/>
    <cellStyle name="20% - Акцент4 2 2" xfId="1120"/>
    <cellStyle name="20% - Акцент4 2 3" xfId="1121"/>
    <cellStyle name="20% - Акцент4 20" xfId="1122"/>
    <cellStyle name="20% - Акцент4 20 2" xfId="1123"/>
    <cellStyle name="20% - Акцент4 20 3" xfId="1124"/>
    <cellStyle name="20% - Акцент4 20 4" xfId="1125"/>
    <cellStyle name="20% - Акцент4 20_ИД106142010 ДО 17.09.14" xfId="1126"/>
    <cellStyle name="20% - Акцент4 21" xfId="1127"/>
    <cellStyle name="20% - Акцент4 21 2" xfId="1128"/>
    <cellStyle name="20% - Акцент4 21 3" xfId="1129"/>
    <cellStyle name="20% - Акцент4 21 4" xfId="1130"/>
    <cellStyle name="20% - Акцент4 21_ИД106142010 ДО 17.09.14" xfId="1131"/>
    <cellStyle name="20% - Акцент4 22" xfId="1132"/>
    <cellStyle name="20% - Акцент4 22 2" xfId="1133"/>
    <cellStyle name="20% - Акцент4 22 3" xfId="1134"/>
    <cellStyle name="20% - Акцент4 22 4" xfId="1135"/>
    <cellStyle name="20% - Акцент4 22_ИД106142010 ДО 17.09.14" xfId="1136"/>
    <cellStyle name="20% - Акцент4 23" xfId="1137"/>
    <cellStyle name="20% - Акцент4 23 2" xfId="1138"/>
    <cellStyle name="20% - Акцент4 23 3" xfId="1139"/>
    <cellStyle name="20% - Акцент4 23 4" xfId="1140"/>
    <cellStyle name="20% - Акцент4 23_ИД106142010 ДО 17.09.14" xfId="1141"/>
    <cellStyle name="20% - Акцент4 24" xfId="1142"/>
    <cellStyle name="20% - Акцент4 24 2" xfId="1143"/>
    <cellStyle name="20% - Акцент4 24 3" xfId="1144"/>
    <cellStyle name="20% - Акцент4 24 4" xfId="1145"/>
    <cellStyle name="20% - Акцент4 24_ИД106142010 ДО 17.09.14" xfId="1146"/>
    <cellStyle name="20% - Акцент4 25" xfId="1147"/>
    <cellStyle name="20% - Акцент4 25 2" xfId="1148"/>
    <cellStyle name="20% - Акцент4 25 3" xfId="1149"/>
    <cellStyle name="20% - Акцент4 25 4" xfId="1150"/>
    <cellStyle name="20% - Акцент4 25_ИД106142010 ДО 17.09.14" xfId="1151"/>
    <cellStyle name="20% - Акцент4 26" xfId="1152"/>
    <cellStyle name="20% - Акцент4 26 2" xfId="1153"/>
    <cellStyle name="20% - Акцент4 26 3" xfId="1154"/>
    <cellStyle name="20% - Акцент4 26 4" xfId="1155"/>
    <cellStyle name="20% - Акцент4 26_ИД106142010 ДО 17.09.14" xfId="1156"/>
    <cellStyle name="20% - Акцент4 27" xfId="1157"/>
    <cellStyle name="20% - Акцент4 27 2" xfId="1158"/>
    <cellStyle name="20% - Акцент4 27 3" xfId="1159"/>
    <cellStyle name="20% - Акцент4 27 4" xfId="1160"/>
    <cellStyle name="20% - Акцент4 27_ИД106142010 ДО 17.09.14" xfId="1161"/>
    <cellStyle name="20% - Акцент4 28" xfId="1162"/>
    <cellStyle name="20% - Акцент4 28 2" xfId="1163"/>
    <cellStyle name="20% - Акцент4 28 3" xfId="1164"/>
    <cellStyle name="20% - Акцент4 28 4" xfId="1165"/>
    <cellStyle name="20% - Акцент4 28_ИД106142010 ДО 17.09.14" xfId="1166"/>
    <cellStyle name="20% - Акцент4 29" xfId="1167"/>
    <cellStyle name="20% - Акцент4 29 2" xfId="1168"/>
    <cellStyle name="20% - Акцент4 29 3" xfId="1169"/>
    <cellStyle name="20% - Акцент4 29 4" xfId="1170"/>
    <cellStyle name="20% - Акцент4 29_ИД106142010 ДО 17.09.14" xfId="1171"/>
    <cellStyle name="20% - Акцент4 3" xfId="1172"/>
    <cellStyle name="20% - Акцент4 30" xfId="1173"/>
    <cellStyle name="20% - Акцент4 30 2" xfId="1174"/>
    <cellStyle name="20% - Акцент4 30 3" xfId="1175"/>
    <cellStyle name="20% - Акцент4 30 4" xfId="1176"/>
    <cellStyle name="20% - Акцент4 30_ИД106142010 ДО 17.09.14" xfId="1177"/>
    <cellStyle name="20% - Акцент4 31" xfId="1178"/>
    <cellStyle name="20% - Акцент4 31 2" xfId="1179"/>
    <cellStyle name="20% - Акцент4 31 3" xfId="1180"/>
    <cellStyle name="20% - Акцент4 31 4" xfId="1181"/>
    <cellStyle name="20% - Акцент4 31_ИД106142010 ДО 17.09.14" xfId="1182"/>
    <cellStyle name="20% - Акцент4 32" xfId="1183"/>
    <cellStyle name="20% - Акцент4 32 2" xfId="1184"/>
    <cellStyle name="20% - Акцент4 32 3" xfId="1185"/>
    <cellStyle name="20% - Акцент4 32 4" xfId="1186"/>
    <cellStyle name="20% - Акцент4 32_ИД106142010 ДО 17.09.14" xfId="1187"/>
    <cellStyle name="20% - Акцент4 33" xfId="1188"/>
    <cellStyle name="20% - Акцент4 33 2" xfId="1189"/>
    <cellStyle name="20% - Акцент4 33 3" xfId="1190"/>
    <cellStyle name="20% - Акцент4 33 4" xfId="1191"/>
    <cellStyle name="20% - Акцент4 33_ИД106142010 ДО 17.09.14" xfId="1192"/>
    <cellStyle name="20% - Акцент4 34" xfId="1193"/>
    <cellStyle name="20% - Акцент4 34 2" xfId="1194"/>
    <cellStyle name="20% - Акцент4 34 3" xfId="1195"/>
    <cellStyle name="20% - Акцент4 34 4" xfId="1196"/>
    <cellStyle name="20% - Акцент4 34_ИД106142010 ДО 17.09.14" xfId="1197"/>
    <cellStyle name="20% - Акцент4 35" xfId="1198"/>
    <cellStyle name="20% - Акцент4 35 2" xfId="1199"/>
    <cellStyle name="20% - Акцент4 35 3" xfId="1200"/>
    <cellStyle name="20% - Акцент4 35 4" xfId="1201"/>
    <cellStyle name="20% - Акцент4 35_ИД106142010 ДО 17.09.14" xfId="1202"/>
    <cellStyle name="20% - Акцент4 36" xfId="1203"/>
    <cellStyle name="20% - Акцент4 36 2" xfId="1204"/>
    <cellStyle name="20% - Акцент4 36 3" xfId="1205"/>
    <cellStyle name="20% - Акцент4 36 4" xfId="1206"/>
    <cellStyle name="20% - Акцент4 36_ИД106142010 ДО 17.09.14" xfId="1207"/>
    <cellStyle name="20% - Акцент4 37" xfId="1208"/>
    <cellStyle name="20% - Акцент4 37 2" xfId="1209"/>
    <cellStyle name="20% - Акцент4 37 3" xfId="1210"/>
    <cellStyle name="20% - Акцент4 37 4" xfId="1211"/>
    <cellStyle name="20% - Акцент4 37_ИД106142010 ДО 17.09.14" xfId="1212"/>
    <cellStyle name="20% - Акцент4 38" xfId="1213"/>
    <cellStyle name="20% - Акцент4 38 2" xfId="1214"/>
    <cellStyle name="20% - Акцент4 38 3" xfId="1215"/>
    <cellStyle name="20% - Акцент4 38 4" xfId="1216"/>
    <cellStyle name="20% - Акцент4 38_ИД106142010 ДО 17.09.14" xfId="1217"/>
    <cellStyle name="20% - Акцент4 39" xfId="1218"/>
    <cellStyle name="20% - Акцент4 39 2" xfId="1219"/>
    <cellStyle name="20% - Акцент4 39 3" xfId="1220"/>
    <cellStyle name="20% - Акцент4 39 4" xfId="1221"/>
    <cellStyle name="20% - Акцент4 39_ИД106142010 ДО 17.09.14" xfId="1222"/>
    <cellStyle name="20% - Акцент4 4" xfId="1223"/>
    <cellStyle name="20% - Акцент4 40" xfId="1224"/>
    <cellStyle name="20% - Акцент4 40 2" xfId="1225"/>
    <cellStyle name="20% - Акцент4 40 3" xfId="1226"/>
    <cellStyle name="20% - Акцент4 40 4" xfId="1227"/>
    <cellStyle name="20% - Акцент4 40_ИД106142010 ДО 17.09.14" xfId="1228"/>
    <cellStyle name="20% - Акцент4 41" xfId="1229"/>
    <cellStyle name="20% - Акцент4 41 2" xfId="1230"/>
    <cellStyle name="20% - Акцент4 41 3" xfId="1231"/>
    <cellStyle name="20% - Акцент4 41 4" xfId="1232"/>
    <cellStyle name="20% - Акцент4 41_ИД106142010 ДО 17.09.14" xfId="1233"/>
    <cellStyle name="20% - Акцент4 42" xfId="1234"/>
    <cellStyle name="20% - Акцент4 42 2" xfId="1235"/>
    <cellStyle name="20% - Акцент4 42 3" xfId="1236"/>
    <cellStyle name="20% - Акцент4 42 4" xfId="1237"/>
    <cellStyle name="20% - Акцент4 42_ИД106142010 ДО 17.09.14" xfId="1238"/>
    <cellStyle name="20% - Акцент4 43" xfId="1239"/>
    <cellStyle name="20% - Акцент4 43 2" xfId="1240"/>
    <cellStyle name="20% - Акцент4 43 3" xfId="1241"/>
    <cellStyle name="20% - Акцент4 43 4" xfId="1242"/>
    <cellStyle name="20% - Акцент4 43_ИД106142010 ДО 17.09.14" xfId="1243"/>
    <cellStyle name="20% - Акцент4 44" xfId="1244"/>
    <cellStyle name="20% - Акцент4 44 2" xfId="1245"/>
    <cellStyle name="20% - Акцент4 44 3" xfId="1246"/>
    <cellStyle name="20% - Акцент4 44 4" xfId="1247"/>
    <cellStyle name="20% - Акцент4 44_ИД106142010 ДО 17.09.14" xfId="1248"/>
    <cellStyle name="20% - Акцент4 45" xfId="1249"/>
    <cellStyle name="20% - Акцент4 45 2" xfId="1250"/>
    <cellStyle name="20% - Акцент4 45 3" xfId="1251"/>
    <cellStyle name="20% - Акцент4 45 4" xfId="1252"/>
    <cellStyle name="20% - Акцент4 45_ИД106142010 ДО 17.09.14" xfId="1253"/>
    <cellStyle name="20% - Акцент4 46" xfId="1254"/>
    <cellStyle name="20% - Акцент4 46 2" xfId="1255"/>
    <cellStyle name="20% - Акцент4 46 3" xfId="1256"/>
    <cellStyle name="20% - Акцент4 46 4" xfId="1257"/>
    <cellStyle name="20% - Акцент4 46_ИД106142010 ДО 17.09.14" xfId="1258"/>
    <cellStyle name="20% - Акцент4 47" xfId="1259"/>
    <cellStyle name="20% - Акцент4 47 2" xfId="1260"/>
    <cellStyle name="20% - Акцент4 47 3" xfId="1261"/>
    <cellStyle name="20% - Акцент4 47 4" xfId="1262"/>
    <cellStyle name="20% - Акцент4 47_ИД106142010 ДО 17.09.14" xfId="1263"/>
    <cellStyle name="20% - Акцент4 48" xfId="1264"/>
    <cellStyle name="20% - Акцент4 48 2" xfId="1265"/>
    <cellStyle name="20% - Акцент4 48 3" xfId="1266"/>
    <cellStyle name="20% - Акцент4 48 4" xfId="1267"/>
    <cellStyle name="20% - Акцент4 48_ИД106142010 ДО 17.09.14" xfId="1268"/>
    <cellStyle name="20% - Акцент4 49" xfId="1269"/>
    <cellStyle name="20% - Акцент4 49 2" xfId="1270"/>
    <cellStyle name="20% - Акцент4 49 3" xfId="1271"/>
    <cellStyle name="20% - Акцент4 49 4" xfId="1272"/>
    <cellStyle name="20% - Акцент4 49_ИД106142010 ДО 17.09.14" xfId="1273"/>
    <cellStyle name="20% - Акцент4 5" xfId="1274"/>
    <cellStyle name="20% - Акцент4 50" xfId="1275"/>
    <cellStyle name="20% - Акцент4 50 2" xfId="1276"/>
    <cellStyle name="20% - Акцент4 50 3" xfId="3723"/>
    <cellStyle name="20% - Акцент4 50 4" xfId="3724"/>
    <cellStyle name="20% - Акцент4 50_ИД106142010 ДО 17.09.14" xfId="1277"/>
    <cellStyle name="20% - Акцент4 51" xfId="1278"/>
    <cellStyle name="20% - Акцент4 51 2" xfId="1279"/>
    <cellStyle name="20% - Акцент4 51 3" xfId="3725"/>
    <cellStyle name="20% - Акцент4 51 4" xfId="3726"/>
    <cellStyle name="20% - Акцент4 51_ИД106142010 ДО 17.09.14" xfId="1280"/>
    <cellStyle name="20% - Акцент4 52" xfId="1281"/>
    <cellStyle name="20% - Акцент4 52 2" xfId="1282"/>
    <cellStyle name="20% - Акцент4 52 3" xfId="3727"/>
    <cellStyle name="20% - Акцент4 52 4" xfId="3728"/>
    <cellStyle name="20% - Акцент4 52_ИД106142010 ДО 17.09.14" xfId="1283"/>
    <cellStyle name="20% - Акцент4 53" xfId="1284"/>
    <cellStyle name="20% - Акцент4 53 2" xfId="1285"/>
    <cellStyle name="20% - Акцент4 53 3" xfId="3729"/>
    <cellStyle name="20% - Акцент4 53 4" xfId="3730"/>
    <cellStyle name="20% - Акцент4 53_ИД106142010 ДО 17.09.14" xfId="1286"/>
    <cellStyle name="20% - Акцент4 54" xfId="1287"/>
    <cellStyle name="20% - Акцент4 54 2" xfId="1288"/>
    <cellStyle name="20% - Акцент4 54 3" xfId="3731"/>
    <cellStyle name="20% - Акцент4 54 4" xfId="3732"/>
    <cellStyle name="20% - Акцент4 54_ИД106142010 ДО 17.09.14" xfId="1289"/>
    <cellStyle name="20% - Акцент4 55" xfId="1290"/>
    <cellStyle name="20% - Акцент4 55 2" xfId="1291"/>
    <cellStyle name="20% - Акцент4 55 3" xfId="3733"/>
    <cellStyle name="20% - Акцент4 55 4" xfId="3734"/>
    <cellStyle name="20% - Акцент4 55_ИД106142010 ДО 17.09.14" xfId="1292"/>
    <cellStyle name="20% - Акцент4 56" xfId="1293"/>
    <cellStyle name="20% - Акцент4 56 2" xfId="1294"/>
    <cellStyle name="20% - Акцент4 56 3" xfId="3735"/>
    <cellStyle name="20% - Акцент4 56 4" xfId="3736"/>
    <cellStyle name="20% - Акцент4 56_ИД106142010 ДО 17.09.14" xfId="1295"/>
    <cellStyle name="20% - Акцент4 57" xfId="1296"/>
    <cellStyle name="20% - Акцент4 57 2" xfId="1297"/>
    <cellStyle name="20% - Акцент4 57 3" xfId="3737"/>
    <cellStyle name="20% - Акцент4 57 4" xfId="3738"/>
    <cellStyle name="20% - Акцент4 57_ИД106142010 ДО 17.09.14" xfId="1298"/>
    <cellStyle name="20% - Акцент4 58" xfId="1299"/>
    <cellStyle name="20% - Акцент4 58 2" xfId="1300"/>
    <cellStyle name="20% - Акцент4 58 3" xfId="3739"/>
    <cellStyle name="20% - Акцент4 58 4" xfId="3740"/>
    <cellStyle name="20% - Акцент4 58_ИД106142010 ДО 17.09.14" xfId="1301"/>
    <cellStyle name="20% - Акцент4 59" xfId="1302"/>
    <cellStyle name="20% - Акцент4 59 2" xfId="1303"/>
    <cellStyle name="20% - Акцент4 59 3" xfId="3741"/>
    <cellStyle name="20% - Акцент4 59 4" xfId="3742"/>
    <cellStyle name="20% - Акцент4 59_ИД106142010 ДО 17.09.14" xfId="1304"/>
    <cellStyle name="20% - Акцент4 6" xfId="1305"/>
    <cellStyle name="20% - Акцент4 60" xfId="1306"/>
    <cellStyle name="20% - Акцент4 60 2" xfId="1307"/>
    <cellStyle name="20% - Акцент4 60 3" xfId="3743"/>
    <cellStyle name="20% - Акцент4 60 4" xfId="3744"/>
    <cellStyle name="20% - Акцент4 60_ИД106142010 ДО 17.09.14" xfId="1308"/>
    <cellStyle name="20% - Акцент4 61" xfId="1309"/>
    <cellStyle name="20% - Акцент4 61 2" xfId="1310"/>
    <cellStyle name="20% - Акцент4 61 3" xfId="3745"/>
    <cellStyle name="20% - Акцент4 61 4" xfId="3746"/>
    <cellStyle name="20% - Акцент4 61_ИД106142010 ДО 17.09.14" xfId="1311"/>
    <cellStyle name="20% - Акцент4 62" xfId="1312"/>
    <cellStyle name="20% - Акцент4 62 2" xfId="1313"/>
    <cellStyle name="20% - Акцент4 62 3" xfId="3747"/>
    <cellStyle name="20% - Акцент4 62 4" xfId="3748"/>
    <cellStyle name="20% - Акцент4 62_ИД106142010 ДО 17.09.14" xfId="1314"/>
    <cellStyle name="20% - Акцент4 63" xfId="1315"/>
    <cellStyle name="20% - Акцент4 63 2" xfId="1316"/>
    <cellStyle name="20% - Акцент4 63 3" xfId="3749"/>
    <cellStyle name="20% - Акцент4 63 4" xfId="3750"/>
    <cellStyle name="20% - Акцент4 63_ИД106142010 ДО 17.09.14" xfId="1317"/>
    <cellStyle name="20% - Акцент4 64" xfId="1318"/>
    <cellStyle name="20% - Акцент4 64 2" xfId="1319"/>
    <cellStyle name="20% - Акцент4 64 3" xfId="3751"/>
    <cellStyle name="20% - Акцент4 64 4" xfId="3752"/>
    <cellStyle name="20% - Акцент4 64_ИД106142010 ДО 17.09.14" xfId="1320"/>
    <cellStyle name="20% - Акцент4 65" xfId="1321"/>
    <cellStyle name="20% - Акцент4 65 2" xfId="1322"/>
    <cellStyle name="20% - Акцент4 65 3" xfId="3753"/>
    <cellStyle name="20% - Акцент4 65 4" xfId="3754"/>
    <cellStyle name="20% - Акцент4 65_ИД106142010 ДО 17.09.14" xfId="1323"/>
    <cellStyle name="20% - Акцент4 66" xfId="1324"/>
    <cellStyle name="20% - Акцент4 66 2" xfId="1325"/>
    <cellStyle name="20% - Акцент4 66 3" xfId="3755"/>
    <cellStyle name="20% - Акцент4 66 4" xfId="3756"/>
    <cellStyle name="20% - Акцент4 67" xfId="1326"/>
    <cellStyle name="20% - Акцент4 67 2" xfId="1327"/>
    <cellStyle name="20% - Акцент4 67 3" xfId="3757"/>
    <cellStyle name="20% - Акцент4 67 4" xfId="3758"/>
    <cellStyle name="20% - Акцент4 68" xfId="1328"/>
    <cellStyle name="20% - Акцент4 68 2" xfId="1329"/>
    <cellStyle name="20% - Акцент4 68 3" xfId="3759"/>
    <cellStyle name="20% - Акцент4 68 4" xfId="3760"/>
    <cellStyle name="20% - Акцент4 69" xfId="1330"/>
    <cellStyle name="20% - Акцент4 69 2" xfId="1331"/>
    <cellStyle name="20% - Акцент4 69 3" xfId="3761"/>
    <cellStyle name="20% - Акцент4 69 4" xfId="3762"/>
    <cellStyle name="20% - Акцент4 7" xfId="1332"/>
    <cellStyle name="20% - Акцент4 70" xfId="1333"/>
    <cellStyle name="20% - Акцент4 70 2" xfId="1334"/>
    <cellStyle name="20% - Акцент4 70 3" xfId="3763"/>
    <cellStyle name="20% - Акцент4 70 4" xfId="3764"/>
    <cellStyle name="20% - Акцент4 71" xfId="1335"/>
    <cellStyle name="20% - Акцент4 71 2" xfId="1336"/>
    <cellStyle name="20% - Акцент4 71 3" xfId="3765"/>
    <cellStyle name="20% - Акцент4 71 4" xfId="3766"/>
    <cellStyle name="20% - Акцент4 72" xfId="1337"/>
    <cellStyle name="20% - Акцент4 72 2" xfId="1338"/>
    <cellStyle name="20% - Акцент4 72 3" xfId="3767"/>
    <cellStyle name="20% - Акцент4 72 4" xfId="3768"/>
    <cellStyle name="20% - Акцент4 73" xfId="1339"/>
    <cellStyle name="20% - Акцент4 73 2" xfId="1340"/>
    <cellStyle name="20% - Акцент4 73 3" xfId="3769"/>
    <cellStyle name="20% - Акцент4 73 4" xfId="3770"/>
    <cellStyle name="20% - Акцент4 74" xfId="1341"/>
    <cellStyle name="20% - Акцент4 74 2" xfId="1342"/>
    <cellStyle name="20% - Акцент4 74 3" xfId="3771"/>
    <cellStyle name="20% - Акцент4 74 4" xfId="3772"/>
    <cellStyle name="20% - Акцент4 75" xfId="1343"/>
    <cellStyle name="20% - Акцент4 75 2" xfId="1344"/>
    <cellStyle name="20% - Акцент4 75 3" xfId="3773"/>
    <cellStyle name="20% - Акцент4 75 4" xfId="3774"/>
    <cellStyle name="20% - Акцент4 76" xfId="1345"/>
    <cellStyle name="20% - Акцент4 76 2" xfId="1346"/>
    <cellStyle name="20% - Акцент4 76 3" xfId="3775"/>
    <cellStyle name="20% - Акцент4 76 4" xfId="3776"/>
    <cellStyle name="20% - Акцент4 77" xfId="1347"/>
    <cellStyle name="20% - Акцент4 77 2" xfId="1348"/>
    <cellStyle name="20% - Акцент4 77 3" xfId="3777"/>
    <cellStyle name="20% - Акцент4 77 4" xfId="3778"/>
    <cellStyle name="20% - Акцент4 78" xfId="1349"/>
    <cellStyle name="20% - Акцент4 78 2" xfId="1350"/>
    <cellStyle name="20% - Акцент4 78 3" xfId="3779"/>
    <cellStyle name="20% - Акцент4 78 4" xfId="3780"/>
    <cellStyle name="20% - Акцент4 79" xfId="1351"/>
    <cellStyle name="20% - Акцент4 79 2" xfId="1352"/>
    <cellStyle name="20% - Акцент4 79 3" xfId="3781"/>
    <cellStyle name="20% - Акцент4 79 4" xfId="3782"/>
    <cellStyle name="20% - Акцент4 8" xfId="1353"/>
    <cellStyle name="20% - Акцент4 80" xfId="1354"/>
    <cellStyle name="20% - Акцент4 80 2" xfId="1355"/>
    <cellStyle name="20% - Акцент4 80 3" xfId="3783"/>
    <cellStyle name="20% - Акцент4 80 4" xfId="3784"/>
    <cellStyle name="20% - Акцент4 81" xfId="1356"/>
    <cellStyle name="20% - Акцент4 81 2" xfId="1357"/>
    <cellStyle name="20% - Акцент4 81 3" xfId="3785"/>
    <cellStyle name="20% - Акцент4 81 4" xfId="3786"/>
    <cellStyle name="20% - Акцент4 82" xfId="1358"/>
    <cellStyle name="20% - Акцент4 82 2" xfId="1359"/>
    <cellStyle name="20% - Акцент4 82 3" xfId="3787"/>
    <cellStyle name="20% - Акцент4 82 4" xfId="3788"/>
    <cellStyle name="20% - Акцент4 83" xfId="1360"/>
    <cellStyle name="20% - Акцент4 83 2" xfId="1361"/>
    <cellStyle name="20% - Акцент4 83 3" xfId="3789"/>
    <cellStyle name="20% - Акцент4 83 4" xfId="3790"/>
    <cellStyle name="20% - Акцент4 84" xfId="1362"/>
    <cellStyle name="20% - Акцент4 84 2" xfId="1363"/>
    <cellStyle name="20% - Акцент4 84 3" xfId="3791"/>
    <cellStyle name="20% - Акцент4 84 4" xfId="3792"/>
    <cellStyle name="20% - Акцент4 85" xfId="1364"/>
    <cellStyle name="20% - Акцент4 85 2" xfId="1365"/>
    <cellStyle name="20% - Акцент4 85 3" xfId="3793"/>
    <cellStyle name="20% - Акцент4 85 4" xfId="3794"/>
    <cellStyle name="20% - Акцент4 86" xfId="1366"/>
    <cellStyle name="20% - Акцент4 86 2" xfId="1367"/>
    <cellStyle name="20% - Акцент4 86 3" xfId="3795"/>
    <cellStyle name="20% - Акцент4 86 4" xfId="3796"/>
    <cellStyle name="20% - Акцент4 87" xfId="1368"/>
    <cellStyle name="20% - Акцент4 87 2" xfId="1369"/>
    <cellStyle name="20% - Акцент4 87 3" xfId="3797"/>
    <cellStyle name="20% - Акцент4 87 4" xfId="3798"/>
    <cellStyle name="20% - Акцент4 88" xfId="1370"/>
    <cellStyle name="20% - Акцент4 88 2" xfId="1371"/>
    <cellStyle name="20% - Акцент4 88 3" xfId="3799"/>
    <cellStyle name="20% - Акцент4 88 4" xfId="3800"/>
    <cellStyle name="20% - Акцент4 89" xfId="1372"/>
    <cellStyle name="20% - Акцент4 89 2" xfId="1373"/>
    <cellStyle name="20% - Акцент4 89 3" xfId="3801"/>
    <cellStyle name="20% - Акцент4 89 4" xfId="3802"/>
    <cellStyle name="20% - Акцент4 9" xfId="1374"/>
    <cellStyle name="20% - Акцент4 90" xfId="1375"/>
    <cellStyle name="20% - Акцент4 90 2" xfId="1376"/>
    <cellStyle name="20% - Акцент4 90 3" xfId="3803"/>
    <cellStyle name="20% - Акцент4 90 4" xfId="3804"/>
    <cellStyle name="20% - Акцент4 91" xfId="1377"/>
    <cellStyle name="20% - Акцент4 91 2" xfId="1378"/>
    <cellStyle name="20% - Акцент4 91 3" xfId="3805"/>
    <cellStyle name="20% - Акцент4 91 4" xfId="3806"/>
    <cellStyle name="20% - Акцент4 92" xfId="1379"/>
    <cellStyle name="20% - Акцент4 92 2" xfId="1380"/>
    <cellStyle name="20% - Акцент4 92 3" xfId="3807"/>
    <cellStyle name="20% - Акцент4 92 4" xfId="3808"/>
    <cellStyle name="20% - Акцент4 93" xfId="1381"/>
    <cellStyle name="20% - Акцент4 93 2" xfId="1382"/>
    <cellStyle name="20% - Акцент4 93 3" xfId="3809"/>
    <cellStyle name="20% - Акцент4 93 4" xfId="3810"/>
    <cellStyle name="20% - Акцент4 94" xfId="1383"/>
    <cellStyle name="20% - Акцент4 94 2" xfId="1384"/>
    <cellStyle name="20% - Акцент4 94 3" xfId="3811"/>
    <cellStyle name="20% - Акцент4 94 4" xfId="3812"/>
    <cellStyle name="20% - Акцент4 95" xfId="1385"/>
    <cellStyle name="20% - Акцент4 95 2" xfId="1386"/>
    <cellStyle name="20% - Акцент4 96" xfId="1387"/>
    <cellStyle name="20% - Акцент4 96 2" xfId="1388"/>
    <cellStyle name="20% - Акцент4 97" xfId="1389"/>
    <cellStyle name="20% - Акцент4 97 2" xfId="1390"/>
    <cellStyle name="20% - Акцент4 98" xfId="1391"/>
    <cellStyle name="20% - Акцент4 98 2" xfId="1392"/>
    <cellStyle name="20% - Акцент4 99" xfId="1393"/>
    <cellStyle name="20% - Акцент4 99 2" xfId="1394"/>
    <cellStyle name="20% - Акцент5 10" xfId="3435"/>
    <cellStyle name="20% - Акцент5 2" xfId="1395"/>
    <cellStyle name="20% - Акцент5 2 2" xfId="1396"/>
    <cellStyle name="20% - Акцент5 2_ИД106140750" xfId="1397"/>
    <cellStyle name="20% - Акцент5 3" xfId="1398"/>
    <cellStyle name="20% - Акцент5 4" xfId="1399"/>
    <cellStyle name="20% - Акцент5 5" xfId="1400"/>
    <cellStyle name="20% - Акцент5 6" xfId="1401"/>
    <cellStyle name="20% - Акцент5 7" xfId="1402"/>
    <cellStyle name="20% - Акцент5 8" xfId="1403"/>
    <cellStyle name="20% - Акцент5 9" xfId="3436"/>
    <cellStyle name="20% - Акцент6 10" xfId="3437"/>
    <cellStyle name="20% - Акцент6 2" xfId="1404"/>
    <cellStyle name="20% - Акцент6 2 2" xfId="1405"/>
    <cellStyle name="20% - Акцент6 2_ИД106140750" xfId="1406"/>
    <cellStyle name="20% - Акцент6 3" xfId="1407"/>
    <cellStyle name="20% - Акцент6 4" xfId="1408"/>
    <cellStyle name="20% - Акцент6 5" xfId="1409"/>
    <cellStyle name="20% - Акцент6 6" xfId="1410"/>
    <cellStyle name="20% - Акцент6 7" xfId="1411"/>
    <cellStyle name="20% - Акцент6 8" xfId="1412"/>
    <cellStyle name="20% - Акцент6 9" xfId="3438"/>
    <cellStyle name="40% - Accent1" xfId="1413"/>
    <cellStyle name="40% - Accent2" xfId="1414"/>
    <cellStyle name="40% - Accent3" xfId="1415"/>
    <cellStyle name="40% - Accent4" xfId="1416"/>
    <cellStyle name="40% - Accent5" xfId="1417"/>
    <cellStyle name="40% - Accent6" xfId="1418"/>
    <cellStyle name="40% - Акцент1 10" xfId="3439"/>
    <cellStyle name="40% - Акцент1 2" xfId="1419"/>
    <cellStyle name="40% - Акцент1 2 2" xfId="1420"/>
    <cellStyle name="40% - Акцент1 2_ИД106140750" xfId="1421"/>
    <cellStyle name="40% - Акцент1 3" xfId="1422"/>
    <cellStyle name="40% - Акцент1 4" xfId="1423"/>
    <cellStyle name="40% - Акцент1 5" xfId="1424"/>
    <cellStyle name="40% - Акцент1 6" xfId="1425"/>
    <cellStyle name="40% - Акцент1 7" xfId="1426"/>
    <cellStyle name="40% - Акцент1 8" xfId="1427"/>
    <cellStyle name="40% - Акцент1 9" xfId="3440"/>
    <cellStyle name="40% - Акцент2 10" xfId="3441"/>
    <cellStyle name="40% - Акцент2 2" xfId="1428"/>
    <cellStyle name="40% - Акцент2 2 2" xfId="1429"/>
    <cellStyle name="40% - Акцент2 2_ИД106140750" xfId="1430"/>
    <cellStyle name="40% - Акцент2 3" xfId="1431"/>
    <cellStyle name="40% - Акцент2 4" xfId="1432"/>
    <cellStyle name="40% - Акцент2 5" xfId="1433"/>
    <cellStyle name="40% - Акцент2 6" xfId="1434"/>
    <cellStyle name="40% - Акцент2 7" xfId="1435"/>
    <cellStyle name="40% - Акцент2 8" xfId="1436"/>
    <cellStyle name="40% - Акцент2 9" xfId="3442"/>
    <cellStyle name="40% - Акцент3 10" xfId="1437"/>
    <cellStyle name="40% - Акцент3 100" xfId="1438"/>
    <cellStyle name="40% - Акцент3 100 2" xfId="1439"/>
    <cellStyle name="40% - Акцент3 101" xfId="1440"/>
    <cellStyle name="40% - Акцент3 101 2" xfId="1441"/>
    <cellStyle name="40% - Акцент3 102" xfId="1442"/>
    <cellStyle name="40% - Акцент3 102 2" xfId="1443"/>
    <cellStyle name="40% - Акцент3 103" xfId="1444"/>
    <cellStyle name="40% - Акцент3 103 2" xfId="1445"/>
    <cellStyle name="40% - Акцент3 104" xfId="1446"/>
    <cellStyle name="40% - Акцент3 104 2" xfId="1447"/>
    <cellStyle name="40% - Акцент3 105" xfId="1448"/>
    <cellStyle name="40% - Акцент3 105 2" xfId="1449"/>
    <cellStyle name="40% - Акцент3 106" xfId="1450"/>
    <cellStyle name="40% - Акцент3 106 2" xfId="1451"/>
    <cellStyle name="40% - Акцент3 107" xfId="1452"/>
    <cellStyle name="40% - Акцент3 107 2" xfId="1453"/>
    <cellStyle name="40% - Акцент3 108" xfId="1454"/>
    <cellStyle name="40% - Акцент3 108 2" xfId="1455"/>
    <cellStyle name="40% - Акцент3 109" xfId="1456"/>
    <cellStyle name="40% - Акцент3 109 2" xfId="1457"/>
    <cellStyle name="40% - Акцент3 11" xfId="1458"/>
    <cellStyle name="40% - Акцент3 110" xfId="1459"/>
    <cellStyle name="40% - Акцент3 110 2" xfId="1460"/>
    <cellStyle name="40% - Акцент3 111" xfId="1461"/>
    <cellStyle name="40% - Акцент3 111 2" xfId="1462"/>
    <cellStyle name="40% - Акцент3 112" xfId="1463"/>
    <cellStyle name="40% - Акцент3 112 2" xfId="1464"/>
    <cellStyle name="40% - Акцент3 113" xfId="1465"/>
    <cellStyle name="40% - Акцент3 113 2" xfId="1466"/>
    <cellStyle name="40% - Акцент3 114" xfId="1467"/>
    <cellStyle name="40% - Акцент3 114 2" xfId="1468"/>
    <cellStyle name="40% - Акцент3 115" xfId="1469"/>
    <cellStyle name="40% - Акцент3 115 2" xfId="1470"/>
    <cellStyle name="40% - Акцент3 116" xfId="1471"/>
    <cellStyle name="40% - Акцент3 116 2" xfId="1472"/>
    <cellStyle name="40% - Акцент3 117" xfId="1473"/>
    <cellStyle name="40% - Акцент3 117 2" xfId="1474"/>
    <cellStyle name="40% - Акцент3 118" xfId="1475"/>
    <cellStyle name="40% - Акцент3 118 2" xfId="1476"/>
    <cellStyle name="40% - Акцент3 119" xfId="1477"/>
    <cellStyle name="40% - Акцент3 119 2" xfId="1478"/>
    <cellStyle name="40% - Акцент3 12" xfId="1479"/>
    <cellStyle name="40% - Акцент3 120" xfId="1480"/>
    <cellStyle name="40% - Акцент3 120 2" xfId="1481"/>
    <cellStyle name="40% - Акцент3 121" xfId="1482"/>
    <cellStyle name="40% - Акцент3 121 2" xfId="1483"/>
    <cellStyle name="40% - Акцент3 122" xfId="1484"/>
    <cellStyle name="40% - Акцент3 122 2" xfId="1485"/>
    <cellStyle name="40% - Акцент3 123" xfId="1486"/>
    <cellStyle name="40% - Акцент3 123 2" xfId="1487"/>
    <cellStyle name="40% - Акцент3 124" xfId="1488"/>
    <cellStyle name="40% - Акцент3 124 2" xfId="1489"/>
    <cellStyle name="40% - Акцент3 125" xfId="1490"/>
    <cellStyle name="40% - Акцент3 125 2" xfId="1491"/>
    <cellStyle name="40% - Акцент3 126" xfId="1492"/>
    <cellStyle name="40% - Акцент3 126 2" xfId="1493"/>
    <cellStyle name="40% - Акцент3 127" xfId="1494"/>
    <cellStyle name="40% - Акцент3 127 2" xfId="1495"/>
    <cellStyle name="40% - Акцент3 128" xfId="1496"/>
    <cellStyle name="40% - Акцент3 13" xfId="1497"/>
    <cellStyle name="40% - Акцент3 14" xfId="1498"/>
    <cellStyle name="40% - Акцент3 15" xfId="1499"/>
    <cellStyle name="40% - Акцент3 16" xfId="1500"/>
    <cellStyle name="40% - Акцент3 17" xfId="1501"/>
    <cellStyle name="40% - Акцент3 18" xfId="1502"/>
    <cellStyle name="40% - Акцент3 19" xfId="1503"/>
    <cellStyle name="40% - Акцент3 19 2" xfId="1504"/>
    <cellStyle name="40% - Акцент3 19 3" xfId="1505"/>
    <cellStyle name="40% - Акцент3 19 4" xfId="1506"/>
    <cellStyle name="40% - Акцент3 19_ИД106142010 ДО 17.09.14" xfId="1507"/>
    <cellStyle name="40% - Акцент3 2" xfId="1508"/>
    <cellStyle name="40% - Акцент3 2 2" xfId="1509"/>
    <cellStyle name="40% - Акцент3 2 3" xfId="1510"/>
    <cellStyle name="40% - Акцент3 20" xfId="1511"/>
    <cellStyle name="40% - Акцент3 20 2" xfId="1512"/>
    <cellStyle name="40% - Акцент3 20 3" xfId="1513"/>
    <cellStyle name="40% - Акцент3 20 4" xfId="1514"/>
    <cellStyle name="40% - Акцент3 20_ИД106142010 ДО 17.09.14" xfId="1515"/>
    <cellStyle name="40% - Акцент3 21" xfId="1516"/>
    <cellStyle name="40% - Акцент3 21 2" xfId="1517"/>
    <cellStyle name="40% - Акцент3 21 3" xfId="1518"/>
    <cellStyle name="40% - Акцент3 21 4" xfId="1519"/>
    <cellStyle name="40% - Акцент3 21_ИД106142010 ДО 17.09.14" xfId="1520"/>
    <cellStyle name="40% - Акцент3 22" xfId="1521"/>
    <cellStyle name="40% - Акцент3 22 2" xfId="1522"/>
    <cellStyle name="40% - Акцент3 22 3" xfId="1523"/>
    <cellStyle name="40% - Акцент3 22 4" xfId="1524"/>
    <cellStyle name="40% - Акцент3 22_ИД106142010 ДО 17.09.14" xfId="1525"/>
    <cellStyle name="40% - Акцент3 23" xfId="1526"/>
    <cellStyle name="40% - Акцент3 23 2" xfId="1527"/>
    <cellStyle name="40% - Акцент3 23 3" xfId="1528"/>
    <cellStyle name="40% - Акцент3 23 4" xfId="1529"/>
    <cellStyle name="40% - Акцент3 23_ИД106142010 ДО 17.09.14" xfId="1530"/>
    <cellStyle name="40% - Акцент3 24" xfId="1531"/>
    <cellStyle name="40% - Акцент3 24 2" xfId="1532"/>
    <cellStyle name="40% - Акцент3 24 3" xfId="1533"/>
    <cellStyle name="40% - Акцент3 24 4" xfId="1534"/>
    <cellStyle name="40% - Акцент3 24_ИД106142010 ДО 17.09.14" xfId="1535"/>
    <cellStyle name="40% - Акцент3 25" xfId="1536"/>
    <cellStyle name="40% - Акцент3 25 2" xfId="1537"/>
    <cellStyle name="40% - Акцент3 25 3" xfId="1538"/>
    <cellStyle name="40% - Акцент3 25 4" xfId="1539"/>
    <cellStyle name="40% - Акцент3 25_ИД106142010 ДО 17.09.14" xfId="1540"/>
    <cellStyle name="40% - Акцент3 26" xfId="1541"/>
    <cellStyle name="40% - Акцент3 26 2" xfId="1542"/>
    <cellStyle name="40% - Акцент3 26 3" xfId="1543"/>
    <cellStyle name="40% - Акцент3 26 4" xfId="1544"/>
    <cellStyle name="40% - Акцент3 26_ИД106142010 ДО 17.09.14" xfId="1545"/>
    <cellStyle name="40% - Акцент3 27" xfId="1546"/>
    <cellStyle name="40% - Акцент3 27 2" xfId="1547"/>
    <cellStyle name="40% - Акцент3 27 3" xfId="1548"/>
    <cellStyle name="40% - Акцент3 27 4" xfId="1549"/>
    <cellStyle name="40% - Акцент3 27_ИД106142010 ДО 17.09.14" xfId="1550"/>
    <cellStyle name="40% - Акцент3 28" xfId="1551"/>
    <cellStyle name="40% - Акцент3 28 2" xfId="1552"/>
    <cellStyle name="40% - Акцент3 28 3" xfId="1553"/>
    <cellStyle name="40% - Акцент3 28 4" xfId="1554"/>
    <cellStyle name="40% - Акцент3 28_ИД106142010 ДО 17.09.14" xfId="1555"/>
    <cellStyle name="40% - Акцент3 29" xfId="1556"/>
    <cellStyle name="40% - Акцент3 29 2" xfId="1557"/>
    <cellStyle name="40% - Акцент3 29 3" xfId="1558"/>
    <cellStyle name="40% - Акцент3 29 4" xfId="1559"/>
    <cellStyle name="40% - Акцент3 29_ИД106142010 ДО 17.09.14" xfId="1560"/>
    <cellStyle name="40% - Акцент3 3" xfId="1561"/>
    <cellStyle name="40% - Акцент3 30" xfId="1562"/>
    <cellStyle name="40% - Акцент3 30 2" xfId="1563"/>
    <cellStyle name="40% - Акцент3 30 3" xfId="1564"/>
    <cellStyle name="40% - Акцент3 30 4" xfId="1565"/>
    <cellStyle name="40% - Акцент3 30_ИД106142010 ДО 17.09.14" xfId="1566"/>
    <cellStyle name="40% - Акцент3 31" xfId="1567"/>
    <cellStyle name="40% - Акцент3 31 2" xfId="1568"/>
    <cellStyle name="40% - Акцент3 31 3" xfId="1569"/>
    <cellStyle name="40% - Акцент3 31 4" xfId="1570"/>
    <cellStyle name="40% - Акцент3 31_ИД106142010 ДО 17.09.14" xfId="1571"/>
    <cellStyle name="40% - Акцент3 32" xfId="1572"/>
    <cellStyle name="40% - Акцент3 32 2" xfId="1573"/>
    <cellStyle name="40% - Акцент3 32 3" xfId="1574"/>
    <cellStyle name="40% - Акцент3 32 4" xfId="1575"/>
    <cellStyle name="40% - Акцент3 32_ИД106142010 ДО 17.09.14" xfId="1576"/>
    <cellStyle name="40% - Акцент3 33" xfId="1577"/>
    <cellStyle name="40% - Акцент3 33 2" xfId="1578"/>
    <cellStyle name="40% - Акцент3 33 3" xfId="1579"/>
    <cellStyle name="40% - Акцент3 33 4" xfId="1580"/>
    <cellStyle name="40% - Акцент3 33_ИД106142010 ДО 17.09.14" xfId="1581"/>
    <cellStyle name="40% - Акцент3 34" xfId="1582"/>
    <cellStyle name="40% - Акцент3 34 2" xfId="1583"/>
    <cellStyle name="40% - Акцент3 34 3" xfId="1584"/>
    <cellStyle name="40% - Акцент3 34 4" xfId="1585"/>
    <cellStyle name="40% - Акцент3 34_ИД106142010 ДО 17.09.14" xfId="1586"/>
    <cellStyle name="40% - Акцент3 35" xfId="1587"/>
    <cellStyle name="40% - Акцент3 35 2" xfId="1588"/>
    <cellStyle name="40% - Акцент3 35 3" xfId="1589"/>
    <cellStyle name="40% - Акцент3 35 4" xfId="1590"/>
    <cellStyle name="40% - Акцент3 35_ИД106142010 ДО 17.09.14" xfId="1591"/>
    <cellStyle name="40% - Акцент3 36" xfId="1592"/>
    <cellStyle name="40% - Акцент3 36 2" xfId="1593"/>
    <cellStyle name="40% - Акцент3 36 3" xfId="1594"/>
    <cellStyle name="40% - Акцент3 36 4" xfId="1595"/>
    <cellStyle name="40% - Акцент3 36_ИД106142010 ДО 17.09.14" xfId="1596"/>
    <cellStyle name="40% - Акцент3 37" xfId="1597"/>
    <cellStyle name="40% - Акцент3 37 2" xfId="1598"/>
    <cellStyle name="40% - Акцент3 37 3" xfId="1599"/>
    <cellStyle name="40% - Акцент3 37 4" xfId="1600"/>
    <cellStyle name="40% - Акцент3 37_ИД106142010 ДО 17.09.14" xfId="1601"/>
    <cellStyle name="40% - Акцент3 38" xfId="1602"/>
    <cellStyle name="40% - Акцент3 38 2" xfId="1603"/>
    <cellStyle name="40% - Акцент3 38 3" xfId="1604"/>
    <cellStyle name="40% - Акцент3 38 4" xfId="1605"/>
    <cellStyle name="40% - Акцент3 38_ИД106142010 ДО 17.09.14" xfId="1606"/>
    <cellStyle name="40% - Акцент3 39" xfId="1607"/>
    <cellStyle name="40% - Акцент3 39 2" xfId="1608"/>
    <cellStyle name="40% - Акцент3 39 3" xfId="1609"/>
    <cellStyle name="40% - Акцент3 39 4" xfId="1610"/>
    <cellStyle name="40% - Акцент3 39_ИД106142010 ДО 17.09.14" xfId="1611"/>
    <cellStyle name="40% - Акцент3 4" xfId="1612"/>
    <cellStyle name="40% - Акцент3 40" xfId="1613"/>
    <cellStyle name="40% - Акцент3 40 2" xfId="1614"/>
    <cellStyle name="40% - Акцент3 40 3" xfId="1615"/>
    <cellStyle name="40% - Акцент3 40 4" xfId="1616"/>
    <cellStyle name="40% - Акцент3 40_ИД106142010 ДО 17.09.14" xfId="1617"/>
    <cellStyle name="40% - Акцент3 41" xfId="1618"/>
    <cellStyle name="40% - Акцент3 41 2" xfId="1619"/>
    <cellStyle name="40% - Акцент3 41 3" xfId="1620"/>
    <cellStyle name="40% - Акцент3 41 4" xfId="1621"/>
    <cellStyle name="40% - Акцент3 41_ИД106142010 ДО 17.09.14" xfId="1622"/>
    <cellStyle name="40% - Акцент3 42" xfId="1623"/>
    <cellStyle name="40% - Акцент3 42 2" xfId="1624"/>
    <cellStyle name="40% - Акцент3 42 3" xfId="1625"/>
    <cellStyle name="40% - Акцент3 42 4" xfId="1626"/>
    <cellStyle name="40% - Акцент3 42_ИД106142010 ДО 17.09.14" xfId="1627"/>
    <cellStyle name="40% - Акцент3 43" xfId="1628"/>
    <cellStyle name="40% - Акцент3 43 2" xfId="1629"/>
    <cellStyle name="40% - Акцент3 43 3" xfId="1630"/>
    <cellStyle name="40% - Акцент3 43 4" xfId="1631"/>
    <cellStyle name="40% - Акцент3 43_ИД106142010 ДО 17.09.14" xfId="1632"/>
    <cellStyle name="40% - Акцент3 44" xfId="1633"/>
    <cellStyle name="40% - Акцент3 44 2" xfId="1634"/>
    <cellStyle name="40% - Акцент3 44 3" xfId="1635"/>
    <cellStyle name="40% - Акцент3 44 4" xfId="1636"/>
    <cellStyle name="40% - Акцент3 44_ИД106142010 ДО 17.09.14" xfId="1637"/>
    <cellStyle name="40% - Акцент3 45" xfId="1638"/>
    <cellStyle name="40% - Акцент3 45 2" xfId="1639"/>
    <cellStyle name="40% - Акцент3 45 3" xfId="1640"/>
    <cellStyle name="40% - Акцент3 45 4" xfId="1641"/>
    <cellStyle name="40% - Акцент3 45_ИД106142010 ДО 17.09.14" xfId="1642"/>
    <cellStyle name="40% - Акцент3 46" xfId="1643"/>
    <cellStyle name="40% - Акцент3 46 2" xfId="1644"/>
    <cellStyle name="40% - Акцент3 46 3" xfId="1645"/>
    <cellStyle name="40% - Акцент3 46 4" xfId="1646"/>
    <cellStyle name="40% - Акцент3 46_ИД106142010 ДО 17.09.14" xfId="1647"/>
    <cellStyle name="40% - Акцент3 47" xfId="1648"/>
    <cellStyle name="40% - Акцент3 47 2" xfId="1649"/>
    <cellStyle name="40% - Акцент3 47 3" xfId="1650"/>
    <cellStyle name="40% - Акцент3 47 4" xfId="1651"/>
    <cellStyle name="40% - Акцент3 47_ИД106142010 ДО 17.09.14" xfId="1652"/>
    <cellStyle name="40% - Акцент3 48" xfId="1653"/>
    <cellStyle name="40% - Акцент3 48 2" xfId="1654"/>
    <cellStyle name="40% - Акцент3 48 3" xfId="1655"/>
    <cellStyle name="40% - Акцент3 48 4" xfId="1656"/>
    <cellStyle name="40% - Акцент3 48_ИД106142010 ДО 17.09.14" xfId="1657"/>
    <cellStyle name="40% - Акцент3 49" xfId="1658"/>
    <cellStyle name="40% - Акцент3 49 2" xfId="1659"/>
    <cellStyle name="40% - Акцент3 49 3" xfId="1660"/>
    <cellStyle name="40% - Акцент3 49 4" xfId="1661"/>
    <cellStyle name="40% - Акцент3 49_ИД106142010 ДО 17.09.14" xfId="1662"/>
    <cellStyle name="40% - Акцент3 5" xfId="1663"/>
    <cellStyle name="40% - Акцент3 50" xfId="1664"/>
    <cellStyle name="40% - Акцент3 50 2" xfId="1665"/>
    <cellStyle name="40% - Акцент3 50 3" xfId="3813"/>
    <cellStyle name="40% - Акцент3 50 4" xfId="3814"/>
    <cellStyle name="40% - Акцент3 50_ИД106142010 ДО 17.09.14" xfId="1666"/>
    <cellStyle name="40% - Акцент3 51" xfId="1667"/>
    <cellStyle name="40% - Акцент3 51 2" xfId="1668"/>
    <cellStyle name="40% - Акцент3 51 3" xfId="3815"/>
    <cellStyle name="40% - Акцент3 51 4" xfId="3816"/>
    <cellStyle name="40% - Акцент3 51_ИД106142010 ДО 17.09.14" xfId="1669"/>
    <cellStyle name="40% - Акцент3 52" xfId="1670"/>
    <cellStyle name="40% - Акцент3 52 2" xfId="1671"/>
    <cellStyle name="40% - Акцент3 52 3" xfId="3817"/>
    <cellStyle name="40% - Акцент3 52 4" xfId="3818"/>
    <cellStyle name="40% - Акцент3 52_ИД106142010 ДО 17.09.14" xfId="1672"/>
    <cellStyle name="40% - Акцент3 53" xfId="1673"/>
    <cellStyle name="40% - Акцент3 53 2" xfId="1674"/>
    <cellStyle name="40% - Акцент3 53 3" xfId="3819"/>
    <cellStyle name="40% - Акцент3 53 4" xfId="3820"/>
    <cellStyle name="40% - Акцент3 53_ИД106142010 ДО 17.09.14" xfId="1675"/>
    <cellStyle name="40% - Акцент3 54" xfId="1676"/>
    <cellStyle name="40% - Акцент3 54 2" xfId="1677"/>
    <cellStyle name="40% - Акцент3 54 3" xfId="3821"/>
    <cellStyle name="40% - Акцент3 54 4" xfId="3822"/>
    <cellStyle name="40% - Акцент3 54_ИД106142010 ДО 17.09.14" xfId="1678"/>
    <cellStyle name="40% - Акцент3 55" xfId="1679"/>
    <cellStyle name="40% - Акцент3 55 2" xfId="1680"/>
    <cellStyle name="40% - Акцент3 55 3" xfId="3823"/>
    <cellStyle name="40% - Акцент3 55 4" xfId="3824"/>
    <cellStyle name="40% - Акцент3 55_ИД106142010 ДО 17.09.14" xfId="1681"/>
    <cellStyle name="40% - Акцент3 56" xfId="1682"/>
    <cellStyle name="40% - Акцент3 56 2" xfId="1683"/>
    <cellStyle name="40% - Акцент3 56 3" xfId="3825"/>
    <cellStyle name="40% - Акцент3 56 4" xfId="3826"/>
    <cellStyle name="40% - Акцент3 56_ИД106142010 ДО 17.09.14" xfId="1684"/>
    <cellStyle name="40% - Акцент3 57" xfId="1685"/>
    <cellStyle name="40% - Акцент3 57 2" xfId="1686"/>
    <cellStyle name="40% - Акцент3 57 3" xfId="3827"/>
    <cellStyle name="40% - Акцент3 57 4" xfId="3828"/>
    <cellStyle name="40% - Акцент3 57_ИД106142010 ДО 17.09.14" xfId="1687"/>
    <cellStyle name="40% - Акцент3 58" xfId="1688"/>
    <cellStyle name="40% - Акцент3 58 2" xfId="1689"/>
    <cellStyle name="40% - Акцент3 58 3" xfId="3829"/>
    <cellStyle name="40% - Акцент3 58 4" xfId="3830"/>
    <cellStyle name="40% - Акцент3 58_ИД106142010 ДО 17.09.14" xfId="1690"/>
    <cellStyle name="40% - Акцент3 59" xfId="1691"/>
    <cellStyle name="40% - Акцент3 59 2" xfId="1692"/>
    <cellStyle name="40% - Акцент3 59 3" xfId="3831"/>
    <cellStyle name="40% - Акцент3 59 4" xfId="3832"/>
    <cellStyle name="40% - Акцент3 59_ИД106142010 ДО 17.09.14" xfId="1693"/>
    <cellStyle name="40% - Акцент3 6" xfId="1694"/>
    <cellStyle name="40% - Акцент3 60" xfId="1695"/>
    <cellStyle name="40% - Акцент3 60 2" xfId="1696"/>
    <cellStyle name="40% - Акцент3 60 3" xfId="3833"/>
    <cellStyle name="40% - Акцент3 60 4" xfId="3834"/>
    <cellStyle name="40% - Акцент3 60_ИД106142010 ДО 17.09.14" xfId="1697"/>
    <cellStyle name="40% - Акцент3 61" xfId="1698"/>
    <cellStyle name="40% - Акцент3 61 2" xfId="1699"/>
    <cellStyle name="40% - Акцент3 61 3" xfId="3835"/>
    <cellStyle name="40% - Акцент3 61 4" xfId="3836"/>
    <cellStyle name="40% - Акцент3 61_ИД106142010 ДО 17.09.14" xfId="1700"/>
    <cellStyle name="40% - Акцент3 62" xfId="1701"/>
    <cellStyle name="40% - Акцент3 62 2" xfId="1702"/>
    <cellStyle name="40% - Акцент3 62 3" xfId="3837"/>
    <cellStyle name="40% - Акцент3 62 4" xfId="3838"/>
    <cellStyle name="40% - Акцент3 62_ИД106142010 ДО 17.09.14" xfId="1703"/>
    <cellStyle name="40% - Акцент3 63" xfId="1704"/>
    <cellStyle name="40% - Акцент3 63 2" xfId="1705"/>
    <cellStyle name="40% - Акцент3 63 3" xfId="3839"/>
    <cellStyle name="40% - Акцент3 63 4" xfId="3840"/>
    <cellStyle name="40% - Акцент3 63_ИД106142010 ДО 17.09.14" xfId="1706"/>
    <cellStyle name="40% - Акцент3 64" xfId="1707"/>
    <cellStyle name="40% - Акцент3 64 2" xfId="1708"/>
    <cellStyle name="40% - Акцент3 64 3" xfId="3841"/>
    <cellStyle name="40% - Акцент3 64 4" xfId="3842"/>
    <cellStyle name="40% - Акцент3 64_ИД106142010 ДО 17.09.14" xfId="1709"/>
    <cellStyle name="40% - Акцент3 65" xfId="1710"/>
    <cellStyle name="40% - Акцент3 65 2" xfId="1711"/>
    <cellStyle name="40% - Акцент3 65 3" xfId="3843"/>
    <cellStyle name="40% - Акцент3 65 4" xfId="3844"/>
    <cellStyle name="40% - Акцент3 65_ИД106142010 ДО 17.09.14" xfId="1712"/>
    <cellStyle name="40% - Акцент3 66" xfId="1713"/>
    <cellStyle name="40% - Акцент3 66 2" xfId="1714"/>
    <cellStyle name="40% - Акцент3 66 3" xfId="3845"/>
    <cellStyle name="40% - Акцент3 66 4" xfId="3846"/>
    <cellStyle name="40% - Акцент3 67" xfId="1715"/>
    <cellStyle name="40% - Акцент3 67 2" xfId="1716"/>
    <cellStyle name="40% - Акцент3 67 3" xfId="3847"/>
    <cellStyle name="40% - Акцент3 67 4" xfId="3848"/>
    <cellStyle name="40% - Акцент3 68" xfId="1717"/>
    <cellStyle name="40% - Акцент3 68 2" xfId="1718"/>
    <cellStyle name="40% - Акцент3 68 3" xfId="3849"/>
    <cellStyle name="40% - Акцент3 68 4" xfId="3850"/>
    <cellStyle name="40% - Акцент3 69" xfId="1719"/>
    <cellStyle name="40% - Акцент3 69 2" xfId="1720"/>
    <cellStyle name="40% - Акцент3 69 3" xfId="3851"/>
    <cellStyle name="40% - Акцент3 69 4" xfId="3852"/>
    <cellStyle name="40% - Акцент3 7" xfId="1721"/>
    <cellStyle name="40% - Акцент3 70" xfId="1722"/>
    <cellStyle name="40% - Акцент3 70 2" xfId="1723"/>
    <cellStyle name="40% - Акцент3 70 3" xfId="3853"/>
    <cellStyle name="40% - Акцент3 70 4" xfId="3854"/>
    <cellStyle name="40% - Акцент3 71" xfId="1724"/>
    <cellStyle name="40% - Акцент3 71 2" xfId="1725"/>
    <cellStyle name="40% - Акцент3 71 3" xfId="3855"/>
    <cellStyle name="40% - Акцент3 71 4" xfId="3856"/>
    <cellStyle name="40% - Акцент3 72" xfId="1726"/>
    <cellStyle name="40% - Акцент3 72 2" xfId="1727"/>
    <cellStyle name="40% - Акцент3 72 3" xfId="3857"/>
    <cellStyle name="40% - Акцент3 72 4" xfId="3858"/>
    <cellStyle name="40% - Акцент3 73" xfId="1728"/>
    <cellStyle name="40% - Акцент3 73 2" xfId="1729"/>
    <cellStyle name="40% - Акцент3 73 3" xfId="3859"/>
    <cellStyle name="40% - Акцент3 73 4" xfId="3860"/>
    <cellStyle name="40% - Акцент3 74" xfId="1730"/>
    <cellStyle name="40% - Акцент3 74 2" xfId="1731"/>
    <cellStyle name="40% - Акцент3 74 3" xfId="3861"/>
    <cellStyle name="40% - Акцент3 74 4" xfId="3862"/>
    <cellStyle name="40% - Акцент3 75" xfId="1732"/>
    <cellStyle name="40% - Акцент3 75 2" xfId="1733"/>
    <cellStyle name="40% - Акцент3 75 3" xfId="3863"/>
    <cellStyle name="40% - Акцент3 75 4" xfId="3864"/>
    <cellStyle name="40% - Акцент3 76" xfId="1734"/>
    <cellStyle name="40% - Акцент3 76 2" xfId="1735"/>
    <cellStyle name="40% - Акцент3 76 3" xfId="3865"/>
    <cellStyle name="40% - Акцент3 76 4" xfId="3866"/>
    <cellStyle name="40% - Акцент3 77" xfId="1736"/>
    <cellStyle name="40% - Акцент3 77 2" xfId="1737"/>
    <cellStyle name="40% - Акцент3 77 3" xfId="3867"/>
    <cellStyle name="40% - Акцент3 77 4" xfId="3868"/>
    <cellStyle name="40% - Акцент3 78" xfId="1738"/>
    <cellStyle name="40% - Акцент3 78 2" xfId="1739"/>
    <cellStyle name="40% - Акцент3 78 3" xfId="3869"/>
    <cellStyle name="40% - Акцент3 78 4" xfId="3870"/>
    <cellStyle name="40% - Акцент3 79" xfId="1740"/>
    <cellStyle name="40% - Акцент3 79 2" xfId="1741"/>
    <cellStyle name="40% - Акцент3 79 3" xfId="3871"/>
    <cellStyle name="40% - Акцент3 79 4" xfId="3872"/>
    <cellStyle name="40% - Акцент3 8" xfId="1742"/>
    <cellStyle name="40% - Акцент3 80" xfId="1743"/>
    <cellStyle name="40% - Акцент3 80 2" xfId="1744"/>
    <cellStyle name="40% - Акцент3 80 3" xfId="3873"/>
    <cellStyle name="40% - Акцент3 80 4" xfId="3874"/>
    <cellStyle name="40% - Акцент3 81" xfId="1745"/>
    <cellStyle name="40% - Акцент3 81 2" xfId="1746"/>
    <cellStyle name="40% - Акцент3 81 3" xfId="3875"/>
    <cellStyle name="40% - Акцент3 81 4" xfId="3876"/>
    <cellStyle name="40% - Акцент3 82" xfId="1747"/>
    <cellStyle name="40% - Акцент3 82 2" xfId="1748"/>
    <cellStyle name="40% - Акцент3 82 3" xfId="3877"/>
    <cellStyle name="40% - Акцент3 82 4" xfId="3878"/>
    <cellStyle name="40% - Акцент3 83" xfId="1749"/>
    <cellStyle name="40% - Акцент3 83 2" xfId="1750"/>
    <cellStyle name="40% - Акцент3 83 3" xfId="3879"/>
    <cellStyle name="40% - Акцент3 83 4" xfId="3880"/>
    <cellStyle name="40% - Акцент3 84" xfId="1751"/>
    <cellStyle name="40% - Акцент3 84 2" xfId="1752"/>
    <cellStyle name="40% - Акцент3 84 3" xfId="3881"/>
    <cellStyle name="40% - Акцент3 84 4" xfId="3882"/>
    <cellStyle name="40% - Акцент3 85" xfId="1753"/>
    <cellStyle name="40% - Акцент3 85 2" xfId="1754"/>
    <cellStyle name="40% - Акцент3 85 3" xfId="3883"/>
    <cellStyle name="40% - Акцент3 85 4" xfId="3884"/>
    <cellStyle name="40% - Акцент3 86" xfId="1755"/>
    <cellStyle name="40% - Акцент3 86 2" xfId="1756"/>
    <cellStyle name="40% - Акцент3 86 3" xfId="3885"/>
    <cellStyle name="40% - Акцент3 86 4" xfId="3886"/>
    <cellStyle name="40% - Акцент3 87" xfId="1757"/>
    <cellStyle name="40% - Акцент3 87 2" xfId="1758"/>
    <cellStyle name="40% - Акцент3 87 3" xfId="3887"/>
    <cellStyle name="40% - Акцент3 87 4" xfId="3888"/>
    <cellStyle name="40% - Акцент3 88" xfId="1759"/>
    <cellStyle name="40% - Акцент3 88 2" xfId="1760"/>
    <cellStyle name="40% - Акцент3 88 3" xfId="3889"/>
    <cellStyle name="40% - Акцент3 88 4" xfId="3890"/>
    <cellStyle name="40% - Акцент3 89" xfId="1761"/>
    <cellStyle name="40% - Акцент3 89 2" xfId="1762"/>
    <cellStyle name="40% - Акцент3 89 3" xfId="3891"/>
    <cellStyle name="40% - Акцент3 89 4" xfId="3892"/>
    <cellStyle name="40% - Акцент3 9" xfId="1763"/>
    <cellStyle name="40% - Акцент3 90" xfId="1764"/>
    <cellStyle name="40% - Акцент3 90 2" xfId="1765"/>
    <cellStyle name="40% - Акцент3 90 3" xfId="3893"/>
    <cellStyle name="40% - Акцент3 90 4" xfId="3894"/>
    <cellStyle name="40% - Акцент3 91" xfId="1766"/>
    <cellStyle name="40% - Акцент3 91 2" xfId="1767"/>
    <cellStyle name="40% - Акцент3 91 3" xfId="3895"/>
    <cellStyle name="40% - Акцент3 91 4" xfId="3896"/>
    <cellStyle name="40% - Акцент3 92" xfId="1768"/>
    <cellStyle name="40% - Акцент3 92 2" xfId="1769"/>
    <cellStyle name="40% - Акцент3 92 3" xfId="3897"/>
    <cellStyle name="40% - Акцент3 92 4" xfId="3898"/>
    <cellStyle name="40% - Акцент3 93" xfId="1770"/>
    <cellStyle name="40% - Акцент3 93 2" xfId="1771"/>
    <cellStyle name="40% - Акцент3 93 3" xfId="3899"/>
    <cellStyle name="40% - Акцент3 93 4" xfId="3900"/>
    <cellStyle name="40% - Акцент3 94" xfId="1772"/>
    <cellStyle name="40% - Акцент3 94 2" xfId="1773"/>
    <cellStyle name="40% - Акцент3 94 3" xfId="3901"/>
    <cellStyle name="40% - Акцент3 94 4" xfId="3902"/>
    <cellStyle name="40% - Акцент3 95" xfId="1774"/>
    <cellStyle name="40% - Акцент3 95 2" xfId="1775"/>
    <cellStyle name="40% - Акцент3 96" xfId="1776"/>
    <cellStyle name="40% - Акцент3 96 2" xfId="1777"/>
    <cellStyle name="40% - Акцент3 97" xfId="1778"/>
    <cellStyle name="40% - Акцент3 97 2" xfId="1779"/>
    <cellStyle name="40% - Акцент3 98" xfId="1780"/>
    <cellStyle name="40% - Акцент3 98 2" xfId="1781"/>
    <cellStyle name="40% - Акцент3 99" xfId="1782"/>
    <cellStyle name="40% - Акцент3 99 2" xfId="1783"/>
    <cellStyle name="40% - Акцент4 10" xfId="3443"/>
    <cellStyle name="40% - Акцент4 2" xfId="1784"/>
    <cellStyle name="40% - Акцент4 2 2" xfId="1785"/>
    <cellStyle name="40% - Акцент4 2_ИД106140750" xfId="1786"/>
    <cellStyle name="40% - Акцент4 3" xfId="1787"/>
    <cellStyle name="40% - Акцент4 4" xfId="1788"/>
    <cellStyle name="40% - Акцент4 5" xfId="1789"/>
    <cellStyle name="40% - Акцент4 6" xfId="1790"/>
    <cellStyle name="40% - Акцент4 7" xfId="1791"/>
    <cellStyle name="40% - Акцент4 8" xfId="1792"/>
    <cellStyle name="40% - Акцент4 9" xfId="3444"/>
    <cellStyle name="40% - Акцент5 10" xfId="3445"/>
    <cellStyle name="40% - Акцент5 2" xfId="1793"/>
    <cellStyle name="40% - Акцент5 2 2" xfId="1794"/>
    <cellStyle name="40% - Акцент5 2_ИД106140750" xfId="1795"/>
    <cellStyle name="40% - Акцент5 3" xfId="1796"/>
    <cellStyle name="40% - Акцент5 4" xfId="1797"/>
    <cellStyle name="40% - Акцент5 5" xfId="1798"/>
    <cellStyle name="40% - Акцент5 6" xfId="1799"/>
    <cellStyle name="40% - Акцент5 7" xfId="1800"/>
    <cellStyle name="40% - Акцент5 8" xfId="1801"/>
    <cellStyle name="40% - Акцент5 9" xfId="3446"/>
    <cellStyle name="40% - Акцент6 10" xfId="3447"/>
    <cellStyle name="40% - Акцент6 2" xfId="1802"/>
    <cellStyle name="40% - Акцент6 2 2" xfId="1803"/>
    <cellStyle name="40% - Акцент6 2_ИД106140750" xfId="1804"/>
    <cellStyle name="40% - Акцент6 3" xfId="1805"/>
    <cellStyle name="40% - Акцент6 4" xfId="1806"/>
    <cellStyle name="40% - Акцент6 5" xfId="1807"/>
    <cellStyle name="40% - Акцент6 6" xfId="1808"/>
    <cellStyle name="40% - Акцент6 7" xfId="1809"/>
    <cellStyle name="40% - Акцент6 8" xfId="1810"/>
    <cellStyle name="40% - Акцент6 9" xfId="3448"/>
    <cellStyle name="60% - Accent1" xfId="1811"/>
    <cellStyle name="60% - Accent2" xfId="1812"/>
    <cellStyle name="60% - Accent3" xfId="1813"/>
    <cellStyle name="60% - Accent4" xfId="1814"/>
    <cellStyle name="60% - Accent5" xfId="1815"/>
    <cellStyle name="60% - Accent6" xfId="1816"/>
    <cellStyle name="60% - Акцент1 2" xfId="1817"/>
    <cellStyle name="60% - Акцент1 3" xfId="1818"/>
    <cellStyle name="60% - Акцент2 2" xfId="1819"/>
    <cellStyle name="60% - Акцент2 3" xfId="1820"/>
    <cellStyle name="60% - Акцент3 10" xfId="1821"/>
    <cellStyle name="60% - Акцент3 100" xfId="1822"/>
    <cellStyle name="60% - Акцент3 100 2" xfId="1823"/>
    <cellStyle name="60% - Акцент3 101" xfId="1824"/>
    <cellStyle name="60% - Акцент3 101 2" xfId="1825"/>
    <cellStyle name="60% - Акцент3 102" xfId="1826"/>
    <cellStyle name="60% - Акцент3 102 2" xfId="1827"/>
    <cellStyle name="60% - Акцент3 103" xfId="1828"/>
    <cellStyle name="60% - Акцент3 103 2" xfId="1829"/>
    <cellStyle name="60% - Акцент3 104" xfId="1830"/>
    <cellStyle name="60% - Акцент3 104 2" xfId="1831"/>
    <cellStyle name="60% - Акцент3 105" xfId="1832"/>
    <cellStyle name="60% - Акцент3 105 2" xfId="1833"/>
    <cellStyle name="60% - Акцент3 106" xfId="1834"/>
    <cellStyle name="60% - Акцент3 106 2" xfId="1835"/>
    <cellStyle name="60% - Акцент3 107" xfId="1836"/>
    <cellStyle name="60% - Акцент3 107 2" xfId="1837"/>
    <cellStyle name="60% - Акцент3 108" xfId="1838"/>
    <cellStyle name="60% - Акцент3 108 2" xfId="1839"/>
    <cellStyle name="60% - Акцент3 109" xfId="1840"/>
    <cellStyle name="60% - Акцент3 109 2" xfId="1841"/>
    <cellStyle name="60% - Акцент3 11" xfId="1842"/>
    <cellStyle name="60% - Акцент3 110" xfId="1843"/>
    <cellStyle name="60% - Акцент3 110 2" xfId="1844"/>
    <cellStyle name="60% - Акцент3 111" xfId="1845"/>
    <cellStyle name="60% - Акцент3 111 2" xfId="1846"/>
    <cellStyle name="60% - Акцент3 112" xfId="1847"/>
    <cellStyle name="60% - Акцент3 112 2" xfId="1848"/>
    <cellStyle name="60% - Акцент3 113" xfId="1849"/>
    <cellStyle name="60% - Акцент3 113 2" xfId="1850"/>
    <cellStyle name="60% - Акцент3 114" xfId="1851"/>
    <cellStyle name="60% - Акцент3 114 2" xfId="1852"/>
    <cellStyle name="60% - Акцент3 115" xfId="1853"/>
    <cellStyle name="60% - Акцент3 115 2" xfId="1854"/>
    <cellStyle name="60% - Акцент3 116" xfId="1855"/>
    <cellStyle name="60% - Акцент3 116 2" xfId="1856"/>
    <cellStyle name="60% - Акцент3 117" xfId="1857"/>
    <cellStyle name="60% - Акцент3 117 2" xfId="1858"/>
    <cellStyle name="60% - Акцент3 118" xfId="1859"/>
    <cellStyle name="60% - Акцент3 118 2" xfId="1860"/>
    <cellStyle name="60% - Акцент3 119" xfId="1861"/>
    <cellStyle name="60% - Акцент3 119 2" xfId="1862"/>
    <cellStyle name="60% - Акцент3 12" xfId="1863"/>
    <cellStyle name="60% - Акцент3 120" xfId="1864"/>
    <cellStyle name="60% - Акцент3 120 2" xfId="1865"/>
    <cellStyle name="60% - Акцент3 121" xfId="1866"/>
    <cellStyle name="60% - Акцент3 121 2" xfId="1867"/>
    <cellStyle name="60% - Акцент3 122" xfId="1868"/>
    <cellStyle name="60% - Акцент3 122 2" xfId="1869"/>
    <cellStyle name="60% - Акцент3 123" xfId="1870"/>
    <cellStyle name="60% - Акцент3 123 2" xfId="1871"/>
    <cellStyle name="60% - Акцент3 124" xfId="1872"/>
    <cellStyle name="60% - Акцент3 124 2" xfId="1873"/>
    <cellStyle name="60% - Акцент3 125" xfId="1874"/>
    <cellStyle name="60% - Акцент3 125 2" xfId="1875"/>
    <cellStyle name="60% - Акцент3 126" xfId="1876"/>
    <cellStyle name="60% - Акцент3 126 2" xfId="1877"/>
    <cellStyle name="60% - Акцент3 127" xfId="1878"/>
    <cellStyle name="60% - Акцент3 127 2" xfId="1879"/>
    <cellStyle name="60% - Акцент3 128" xfId="1880"/>
    <cellStyle name="60% - Акцент3 13" xfId="1881"/>
    <cellStyle name="60% - Акцент3 14" xfId="1882"/>
    <cellStyle name="60% - Акцент3 15" xfId="1883"/>
    <cellStyle name="60% - Акцент3 16" xfId="1884"/>
    <cellStyle name="60% - Акцент3 17" xfId="1885"/>
    <cellStyle name="60% - Акцент3 18" xfId="1886"/>
    <cellStyle name="60% - Акцент3 19" xfId="1887"/>
    <cellStyle name="60% - Акцент3 19 2" xfId="1888"/>
    <cellStyle name="60% - Акцент3 19 3" xfId="1889"/>
    <cellStyle name="60% - Акцент3 19 4" xfId="1890"/>
    <cellStyle name="60% - Акцент3 19_ИД106142010 ДО 17.09.14" xfId="1891"/>
    <cellStyle name="60% - Акцент3 2" xfId="1892"/>
    <cellStyle name="60% - Акцент3 2 2" xfId="1893"/>
    <cellStyle name="60% - Акцент3 20" xfId="1894"/>
    <cellStyle name="60% - Акцент3 20 2" xfId="1895"/>
    <cellStyle name="60% - Акцент3 20 3" xfId="1896"/>
    <cellStyle name="60% - Акцент3 20 4" xfId="1897"/>
    <cellStyle name="60% - Акцент3 20_ИД106142010 ДО 17.09.14" xfId="1898"/>
    <cellStyle name="60% - Акцент3 21" xfId="1899"/>
    <cellStyle name="60% - Акцент3 21 2" xfId="1900"/>
    <cellStyle name="60% - Акцент3 21 3" xfId="1901"/>
    <cellStyle name="60% - Акцент3 21 4" xfId="1902"/>
    <cellStyle name="60% - Акцент3 21_ИД106142010 ДО 17.09.14" xfId="1903"/>
    <cellStyle name="60% - Акцент3 22" xfId="1904"/>
    <cellStyle name="60% - Акцент3 22 2" xfId="1905"/>
    <cellStyle name="60% - Акцент3 22 3" xfId="1906"/>
    <cellStyle name="60% - Акцент3 22 4" xfId="1907"/>
    <cellStyle name="60% - Акцент3 22_ИД106142010 ДО 17.09.14" xfId="1908"/>
    <cellStyle name="60% - Акцент3 23" xfId="1909"/>
    <cellStyle name="60% - Акцент3 23 2" xfId="1910"/>
    <cellStyle name="60% - Акцент3 23 3" xfId="1911"/>
    <cellStyle name="60% - Акцент3 23 4" xfId="1912"/>
    <cellStyle name="60% - Акцент3 23_ИД106142010 ДО 17.09.14" xfId="1913"/>
    <cellStyle name="60% - Акцент3 24" xfId="1914"/>
    <cellStyle name="60% - Акцент3 24 2" xfId="1915"/>
    <cellStyle name="60% - Акцент3 24 3" xfId="1916"/>
    <cellStyle name="60% - Акцент3 24 4" xfId="1917"/>
    <cellStyle name="60% - Акцент3 24_ИД106142010 ДО 17.09.14" xfId="1918"/>
    <cellStyle name="60% - Акцент3 25" xfId="1919"/>
    <cellStyle name="60% - Акцент3 25 2" xfId="1920"/>
    <cellStyle name="60% - Акцент3 25 3" xfId="1921"/>
    <cellStyle name="60% - Акцент3 25 4" xfId="1922"/>
    <cellStyle name="60% - Акцент3 25_ИД106142010 ДО 17.09.14" xfId="1923"/>
    <cellStyle name="60% - Акцент3 26" xfId="1924"/>
    <cellStyle name="60% - Акцент3 26 2" xfId="1925"/>
    <cellStyle name="60% - Акцент3 26 3" xfId="1926"/>
    <cellStyle name="60% - Акцент3 26 4" xfId="1927"/>
    <cellStyle name="60% - Акцент3 26_ИД106142010 ДО 17.09.14" xfId="1928"/>
    <cellStyle name="60% - Акцент3 27" xfId="1929"/>
    <cellStyle name="60% - Акцент3 27 2" xfId="1930"/>
    <cellStyle name="60% - Акцент3 27 3" xfId="1931"/>
    <cellStyle name="60% - Акцент3 27 4" xfId="1932"/>
    <cellStyle name="60% - Акцент3 27_ИД106142010 ДО 17.09.14" xfId="1933"/>
    <cellStyle name="60% - Акцент3 28" xfId="1934"/>
    <cellStyle name="60% - Акцент3 28 2" xfId="1935"/>
    <cellStyle name="60% - Акцент3 28 3" xfId="1936"/>
    <cellStyle name="60% - Акцент3 28 4" xfId="1937"/>
    <cellStyle name="60% - Акцент3 28_ИД106142010 ДО 17.09.14" xfId="1938"/>
    <cellStyle name="60% - Акцент3 29" xfId="1939"/>
    <cellStyle name="60% - Акцент3 29 2" xfId="1940"/>
    <cellStyle name="60% - Акцент3 29 3" xfId="1941"/>
    <cellStyle name="60% - Акцент3 29 4" xfId="1942"/>
    <cellStyle name="60% - Акцент3 29_ИД106142010 ДО 17.09.14" xfId="1943"/>
    <cellStyle name="60% - Акцент3 3" xfId="1944"/>
    <cellStyle name="60% - Акцент3 30" xfId="1945"/>
    <cellStyle name="60% - Акцент3 30 2" xfId="1946"/>
    <cellStyle name="60% - Акцент3 30 3" xfId="1947"/>
    <cellStyle name="60% - Акцент3 30 4" xfId="1948"/>
    <cellStyle name="60% - Акцент3 30_ИД106142010 ДО 17.09.14" xfId="1949"/>
    <cellStyle name="60% - Акцент3 31" xfId="1950"/>
    <cellStyle name="60% - Акцент3 31 2" xfId="1951"/>
    <cellStyle name="60% - Акцент3 31 3" xfId="1952"/>
    <cellStyle name="60% - Акцент3 31 4" xfId="1953"/>
    <cellStyle name="60% - Акцент3 31_ИД106142010 ДО 17.09.14" xfId="1954"/>
    <cellStyle name="60% - Акцент3 32" xfId="1955"/>
    <cellStyle name="60% - Акцент3 32 2" xfId="1956"/>
    <cellStyle name="60% - Акцент3 32 3" xfId="1957"/>
    <cellStyle name="60% - Акцент3 32 4" xfId="1958"/>
    <cellStyle name="60% - Акцент3 32_ИД106142010 ДО 17.09.14" xfId="1959"/>
    <cellStyle name="60% - Акцент3 33" xfId="1960"/>
    <cellStyle name="60% - Акцент3 33 2" xfId="1961"/>
    <cellStyle name="60% - Акцент3 33 3" xfId="1962"/>
    <cellStyle name="60% - Акцент3 33 4" xfId="1963"/>
    <cellStyle name="60% - Акцент3 33_ИД106142010 ДО 17.09.14" xfId="1964"/>
    <cellStyle name="60% - Акцент3 34" xfId="1965"/>
    <cellStyle name="60% - Акцент3 34 2" xfId="1966"/>
    <cellStyle name="60% - Акцент3 34 3" xfId="1967"/>
    <cellStyle name="60% - Акцент3 34 4" xfId="1968"/>
    <cellStyle name="60% - Акцент3 34_ИД106142010 ДО 17.09.14" xfId="1969"/>
    <cellStyle name="60% - Акцент3 35" xfId="1970"/>
    <cellStyle name="60% - Акцент3 35 2" xfId="1971"/>
    <cellStyle name="60% - Акцент3 35 3" xfId="1972"/>
    <cellStyle name="60% - Акцент3 35 4" xfId="1973"/>
    <cellStyle name="60% - Акцент3 35_ИД106142010 ДО 17.09.14" xfId="1974"/>
    <cellStyle name="60% - Акцент3 36" xfId="1975"/>
    <cellStyle name="60% - Акцент3 36 2" xfId="1976"/>
    <cellStyle name="60% - Акцент3 36 3" xfId="1977"/>
    <cellStyle name="60% - Акцент3 36 4" xfId="1978"/>
    <cellStyle name="60% - Акцент3 36_ИД106142010 ДО 17.09.14" xfId="1979"/>
    <cellStyle name="60% - Акцент3 37" xfId="1980"/>
    <cellStyle name="60% - Акцент3 37 2" xfId="1981"/>
    <cellStyle name="60% - Акцент3 37 3" xfId="1982"/>
    <cellStyle name="60% - Акцент3 37 4" xfId="1983"/>
    <cellStyle name="60% - Акцент3 37_ИД106142010 ДО 17.09.14" xfId="1984"/>
    <cellStyle name="60% - Акцент3 38" xfId="1985"/>
    <cellStyle name="60% - Акцент3 38 2" xfId="1986"/>
    <cellStyle name="60% - Акцент3 38 3" xfId="1987"/>
    <cellStyle name="60% - Акцент3 38 4" xfId="1988"/>
    <cellStyle name="60% - Акцент3 38_ИД106142010 ДО 17.09.14" xfId="1989"/>
    <cellStyle name="60% - Акцент3 39" xfId="1990"/>
    <cellStyle name="60% - Акцент3 39 2" xfId="1991"/>
    <cellStyle name="60% - Акцент3 39 3" xfId="1992"/>
    <cellStyle name="60% - Акцент3 39 4" xfId="1993"/>
    <cellStyle name="60% - Акцент3 39_ИД106142010 ДО 17.09.14" xfId="1994"/>
    <cellStyle name="60% - Акцент3 4" xfId="1995"/>
    <cellStyle name="60% - Акцент3 40" xfId="1996"/>
    <cellStyle name="60% - Акцент3 40 2" xfId="1997"/>
    <cellStyle name="60% - Акцент3 40 3" xfId="1998"/>
    <cellStyle name="60% - Акцент3 40 4" xfId="1999"/>
    <cellStyle name="60% - Акцент3 40_ИД106142010 ДО 17.09.14" xfId="2000"/>
    <cellStyle name="60% - Акцент3 41" xfId="2001"/>
    <cellStyle name="60% - Акцент3 41 2" xfId="2002"/>
    <cellStyle name="60% - Акцент3 41 3" xfId="2003"/>
    <cellStyle name="60% - Акцент3 41 4" xfId="2004"/>
    <cellStyle name="60% - Акцент3 41_ИД106142010 ДО 17.09.14" xfId="2005"/>
    <cellStyle name="60% - Акцент3 42" xfId="2006"/>
    <cellStyle name="60% - Акцент3 42 2" xfId="2007"/>
    <cellStyle name="60% - Акцент3 42 3" xfId="2008"/>
    <cellStyle name="60% - Акцент3 42 4" xfId="2009"/>
    <cellStyle name="60% - Акцент3 42_ИД106142010 ДО 17.09.14" xfId="2010"/>
    <cellStyle name="60% - Акцент3 43" xfId="2011"/>
    <cellStyle name="60% - Акцент3 43 2" xfId="2012"/>
    <cellStyle name="60% - Акцент3 43 3" xfId="2013"/>
    <cellStyle name="60% - Акцент3 43 4" xfId="2014"/>
    <cellStyle name="60% - Акцент3 43_ИД106142010 ДО 17.09.14" xfId="2015"/>
    <cellStyle name="60% - Акцент3 44" xfId="2016"/>
    <cellStyle name="60% - Акцент3 44 2" xfId="2017"/>
    <cellStyle name="60% - Акцент3 44 3" xfId="2018"/>
    <cellStyle name="60% - Акцент3 44 4" xfId="2019"/>
    <cellStyle name="60% - Акцент3 44_ИД106142010 ДО 17.09.14" xfId="2020"/>
    <cellStyle name="60% - Акцент3 45" xfId="2021"/>
    <cellStyle name="60% - Акцент3 45 2" xfId="2022"/>
    <cellStyle name="60% - Акцент3 45 3" xfId="2023"/>
    <cellStyle name="60% - Акцент3 45 4" xfId="2024"/>
    <cellStyle name="60% - Акцент3 45_ИД106142010 ДО 17.09.14" xfId="2025"/>
    <cellStyle name="60% - Акцент3 46" xfId="2026"/>
    <cellStyle name="60% - Акцент3 46 2" xfId="2027"/>
    <cellStyle name="60% - Акцент3 46 3" xfId="2028"/>
    <cellStyle name="60% - Акцент3 46 4" xfId="2029"/>
    <cellStyle name="60% - Акцент3 46_ИД106142010 ДО 17.09.14" xfId="2030"/>
    <cellStyle name="60% - Акцент3 47" xfId="2031"/>
    <cellStyle name="60% - Акцент3 47 2" xfId="2032"/>
    <cellStyle name="60% - Акцент3 47 3" xfId="2033"/>
    <cellStyle name="60% - Акцент3 47 4" xfId="2034"/>
    <cellStyle name="60% - Акцент3 47_ИД106142010 ДО 17.09.14" xfId="2035"/>
    <cellStyle name="60% - Акцент3 48" xfId="2036"/>
    <cellStyle name="60% - Акцент3 48 2" xfId="2037"/>
    <cellStyle name="60% - Акцент3 48 3" xfId="2038"/>
    <cellStyle name="60% - Акцент3 48 4" xfId="2039"/>
    <cellStyle name="60% - Акцент3 48_ИД106142010 ДО 17.09.14" xfId="2040"/>
    <cellStyle name="60% - Акцент3 49" xfId="2041"/>
    <cellStyle name="60% - Акцент3 49 2" xfId="2042"/>
    <cellStyle name="60% - Акцент3 49 3" xfId="2043"/>
    <cellStyle name="60% - Акцент3 49 4" xfId="2044"/>
    <cellStyle name="60% - Акцент3 49_ИД106142010 ДО 17.09.14" xfId="2045"/>
    <cellStyle name="60% - Акцент3 5" xfId="2046"/>
    <cellStyle name="60% - Акцент3 50" xfId="2047"/>
    <cellStyle name="60% - Акцент3 50 2" xfId="2048"/>
    <cellStyle name="60% - Акцент3 50 3" xfId="3903"/>
    <cellStyle name="60% - Акцент3 50 4" xfId="3904"/>
    <cellStyle name="60% - Акцент3 50_ИД106142010 ДО 17.09.14" xfId="2049"/>
    <cellStyle name="60% - Акцент3 51" xfId="2050"/>
    <cellStyle name="60% - Акцент3 51 2" xfId="2051"/>
    <cellStyle name="60% - Акцент3 51 3" xfId="3905"/>
    <cellStyle name="60% - Акцент3 51 4" xfId="3906"/>
    <cellStyle name="60% - Акцент3 51_ИД106142010 ДО 17.09.14" xfId="2052"/>
    <cellStyle name="60% - Акцент3 52" xfId="2053"/>
    <cellStyle name="60% - Акцент3 52 2" xfId="2054"/>
    <cellStyle name="60% - Акцент3 52 3" xfId="3907"/>
    <cellStyle name="60% - Акцент3 52 4" xfId="3908"/>
    <cellStyle name="60% - Акцент3 52_ИД106142010 ДО 17.09.14" xfId="2055"/>
    <cellStyle name="60% - Акцент3 53" xfId="2056"/>
    <cellStyle name="60% - Акцент3 53 2" xfId="2057"/>
    <cellStyle name="60% - Акцент3 53 3" xfId="3909"/>
    <cellStyle name="60% - Акцент3 53 4" xfId="3910"/>
    <cellStyle name="60% - Акцент3 53_ИД106142010 ДО 17.09.14" xfId="2058"/>
    <cellStyle name="60% - Акцент3 54" xfId="2059"/>
    <cellStyle name="60% - Акцент3 54 2" xfId="2060"/>
    <cellStyle name="60% - Акцент3 54 3" xfId="3911"/>
    <cellStyle name="60% - Акцент3 54 4" xfId="3912"/>
    <cellStyle name="60% - Акцент3 54_ИД106142010 ДО 17.09.14" xfId="2061"/>
    <cellStyle name="60% - Акцент3 55" xfId="2062"/>
    <cellStyle name="60% - Акцент3 55 2" xfId="2063"/>
    <cellStyle name="60% - Акцент3 55 3" xfId="3913"/>
    <cellStyle name="60% - Акцент3 55 4" xfId="3914"/>
    <cellStyle name="60% - Акцент3 55_ИД106142010 ДО 17.09.14" xfId="2064"/>
    <cellStyle name="60% - Акцент3 56" xfId="2065"/>
    <cellStyle name="60% - Акцент3 56 2" xfId="2066"/>
    <cellStyle name="60% - Акцент3 56 3" xfId="3915"/>
    <cellStyle name="60% - Акцент3 56 4" xfId="3916"/>
    <cellStyle name="60% - Акцент3 56_ИД106142010 ДО 17.09.14" xfId="2067"/>
    <cellStyle name="60% - Акцент3 57" xfId="2068"/>
    <cellStyle name="60% - Акцент3 57 2" xfId="2069"/>
    <cellStyle name="60% - Акцент3 57 3" xfId="3917"/>
    <cellStyle name="60% - Акцент3 57 4" xfId="3918"/>
    <cellStyle name="60% - Акцент3 57_ИД106142010 ДО 17.09.14" xfId="2070"/>
    <cellStyle name="60% - Акцент3 58" xfId="2071"/>
    <cellStyle name="60% - Акцент3 58 2" xfId="2072"/>
    <cellStyle name="60% - Акцент3 58 3" xfId="3919"/>
    <cellStyle name="60% - Акцент3 58 4" xfId="3920"/>
    <cellStyle name="60% - Акцент3 58_ИД106142010 ДО 17.09.14" xfId="2073"/>
    <cellStyle name="60% - Акцент3 59" xfId="2074"/>
    <cellStyle name="60% - Акцент3 59 2" xfId="2075"/>
    <cellStyle name="60% - Акцент3 59 3" xfId="3921"/>
    <cellStyle name="60% - Акцент3 59 4" xfId="3922"/>
    <cellStyle name="60% - Акцент3 59_ИД106142010 ДО 17.09.14" xfId="2076"/>
    <cellStyle name="60% - Акцент3 6" xfId="2077"/>
    <cellStyle name="60% - Акцент3 60" xfId="2078"/>
    <cellStyle name="60% - Акцент3 60 2" xfId="2079"/>
    <cellStyle name="60% - Акцент3 60 3" xfId="3923"/>
    <cellStyle name="60% - Акцент3 60 4" xfId="3924"/>
    <cellStyle name="60% - Акцент3 60_ИД106142010 ДО 17.09.14" xfId="2080"/>
    <cellStyle name="60% - Акцент3 61" xfId="2081"/>
    <cellStyle name="60% - Акцент3 61 2" xfId="2082"/>
    <cellStyle name="60% - Акцент3 61 3" xfId="3925"/>
    <cellStyle name="60% - Акцент3 61 4" xfId="3926"/>
    <cellStyle name="60% - Акцент3 61_ИД106142010 ДО 17.09.14" xfId="2083"/>
    <cellStyle name="60% - Акцент3 62" xfId="2084"/>
    <cellStyle name="60% - Акцент3 62 2" xfId="2085"/>
    <cellStyle name="60% - Акцент3 62 3" xfId="3927"/>
    <cellStyle name="60% - Акцент3 62 4" xfId="3928"/>
    <cellStyle name="60% - Акцент3 62_ИД106142010 ДО 17.09.14" xfId="2086"/>
    <cellStyle name="60% - Акцент3 63" xfId="2087"/>
    <cellStyle name="60% - Акцент3 63 2" xfId="2088"/>
    <cellStyle name="60% - Акцент3 63 3" xfId="3929"/>
    <cellStyle name="60% - Акцент3 63 4" xfId="3930"/>
    <cellStyle name="60% - Акцент3 63_ИД106142010 ДО 17.09.14" xfId="2089"/>
    <cellStyle name="60% - Акцент3 64" xfId="2090"/>
    <cellStyle name="60% - Акцент3 64 2" xfId="2091"/>
    <cellStyle name="60% - Акцент3 64 3" xfId="3931"/>
    <cellStyle name="60% - Акцент3 64 4" xfId="3932"/>
    <cellStyle name="60% - Акцент3 64_ИД106142010 ДО 17.09.14" xfId="2092"/>
    <cellStyle name="60% - Акцент3 65" xfId="2093"/>
    <cellStyle name="60% - Акцент3 65 2" xfId="2094"/>
    <cellStyle name="60% - Акцент3 65 3" xfId="3933"/>
    <cellStyle name="60% - Акцент3 65 4" xfId="3934"/>
    <cellStyle name="60% - Акцент3 65_ИД106142010 ДО 17.09.14" xfId="2095"/>
    <cellStyle name="60% - Акцент3 66" xfId="2096"/>
    <cellStyle name="60% - Акцент3 66 2" xfId="2097"/>
    <cellStyle name="60% - Акцент3 66 3" xfId="3935"/>
    <cellStyle name="60% - Акцент3 66 4" xfId="3936"/>
    <cellStyle name="60% - Акцент3 67" xfId="2098"/>
    <cellStyle name="60% - Акцент3 67 2" xfId="2099"/>
    <cellStyle name="60% - Акцент3 67 3" xfId="3937"/>
    <cellStyle name="60% - Акцент3 67 4" xfId="3938"/>
    <cellStyle name="60% - Акцент3 68" xfId="2100"/>
    <cellStyle name="60% - Акцент3 68 2" xfId="2101"/>
    <cellStyle name="60% - Акцент3 68 3" xfId="3939"/>
    <cellStyle name="60% - Акцент3 68 4" xfId="3940"/>
    <cellStyle name="60% - Акцент3 69" xfId="2102"/>
    <cellStyle name="60% - Акцент3 69 2" xfId="2103"/>
    <cellStyle name="60% - Акцент3 69 3" xfId="3941"/>
    <cellStyle name="60% - Акцент3 69 4" xfId="3942"/>
    <cellStyle name="60% - Акцент3 7" xfId="2104"/>
    <cellStyle name="60% - Акцент3 70" xfId="2105"/>
    <cellStyle name="60% - Акцент3 70 2" xfId="2106"/>
    <cellStyle name="60% - Акцент3 70 3" xfId="3943"/>
    <cellStyle name="60% - Акцент3 70 4" xfId="3944"/>
    <cellStyle name="60% - Акцент3 71" xfId="2107"/>
    <cellStyle name="60% - Акцент3 71 2" xfId="2108"/>
    <cellStyle name="60% - Акцент3 71 3" xfId="3945"/>
    <cellStyle name="60% - Акцент3 71 4" xfId="3946"/>
    <cellStyle name="60% - Акцент3 72" xfId="2109"/>
    <cellStyle name="60% - Акцент3 72 2" xfId="2110"/>
    <cellStyle name="60% - Акцент3 72 3" xfId="3947"/>
    <cellStyle name="60% - Акцент3 72 4" xfId="3948"/>
    <cellStyle name="60% - Акцент3 73" xfId="2111"/>
    <cellStyle name="60% - Акцент3 73 2" xfId="2112"/>
    <cellStyle name="60% - Акцент3 73 3" xfId="3949"/>
    <cellStyle name="60% - Акцент3 73 4" xfId="3950"/>
    <cellStyle name="60% - Акцент3 74" xfId="2113"/>
    <cellStyle name="60% - Акцент3 74 2" xfId="2114"/>
    <cellStyle name="60% - Акцент3 74 3" xfId="3951"/>
    <cellStyle name="60% - Акцент3 74 4" xfId="3952"/>
    <cellStyle name="60% - Акцент3 75" xfId="2115"/>
    <cellStyle name="60% - Акцент3 75 2" xfId="2116"/>
    <cellStyle name="60% - Акцент3 75 3" xfId="3953"/>
    <cellStyle name="60% - Акцент3 75 4" xfId="3954"/>
    <cellStyle name="60% - Акцент3 76" xfId="2117"/>
    <cellStyle name="60% - Акцент3 76 2" xfId="2118"/>
    <cellStyle name="60% - Акцент3 76 3" xfId="3955"/>
    <cellStyle name="60% - Акцент3 76 4" xfId="3956"/>
    <cellStyle name="60% - Акцент3 77" xfId="2119"/>
    <cellStyle name="60% - Акцент3 77 2" xfId="2120"/>
    <cellStyle name="60% - Акцент3 77 3" xfId="3957"/>
    <cellStyle name="60% - Акцент3 77 4" xfId="3958"/>
    <cellStyle name="60% - Акцент3 78" xfId="2121"/>
    <cellStyle name="60% - Акцент3 78 2" xfId="2122"/>
    <cellStyle name="60% - Акцент3 78 3" xfId="3959"/>
    <cellStyle name="60% - Акцент3 78 4" xfId="3960"/>
    <cellStyle name="60% - Акцент3 79" xfId="2123"/>
    <cellStyle name="60% - Акцент3 79 2" xfId="2124"/>
    <cellStyle name="60% - Акцент3 79 3" xfId="3961"/>
    <cellStyle name="60% - Акцент3 79 4" xfId="3962"/>
    <cellStyle name="60% - Акцент3 8" xfId="2125"/>
    <cellStyle name="60% - Акцент3 80" xfId="2126"/>
    <cellStyle name="60% - Акцент3 80 2" xfId="2127"/>
    <cellStyle name="60% - Акцент3 80 3" xfId="3963"/>
    <cellStyle name="60% - Акцент3 80 4" xfId="3964"/>
    <cellStyle name="60% - Акцент3 81" xfId="2128"/>
    <cellStyle name="60% - Акцент3 81 2" xfId="2129"/>
    <cellStyle name="60% - Акцент3 81 3" xfId="3965"/>
    <cellStyle name="60% - Акцент3 81 4" xfId="3966"/>
    <cellStyle name="60% - Акцент3 82" xfId="2130"/>
    <cellStyle name="60% - Акцент3 82 2" xfId="2131"/>
    <cellStyle name="60% - Акцент3 82 3" xfId="3967"/>
    <cellStyle name="60% - Акцент3 82 4" xfId="3968"/>
    <cellStyle name="60% - Акцент3 83" xfId="2132"/>
    <cellStyle name="60% - Акцент3 83 2" xfId="2133"/>
    <cellStyle name="60% - Акцент3 83 3" xfId="3969"/>
    <cellStyle name="60% - Акцент3 83 4" xfId="3970"/>
    <cellStyle name="60% - Акцент3 84" xfId="2134"/>
    <cellStyle name="60% - Акцент3 84 2" xfId="2135"/>
    <cellStyle name="60% - Акцент3 84 3" xfId="3971"/>
    <cellStyle name="60% - Акцент3 84 4" xfId="3972"/>
    <cellStyle name="60% - Акцент3 85" xfId="2136"/>
    <cellStyle name="60% - Акцент3 85 2" xfId="2137"/>
    <cellStyle name="60% - Акцент3 85 3" xfId="3973"/>
    <cellStyle name="60% - Акцент3 85 4" xfId="3974"/>
    <cellStyle name="60% - Акцент3 86" xfId="2138"/>
    <cellStyle name="60% - Акцент3 86 2" xfId="2139"/>
    <cellStyle name="60% - Акцент3 86 3" xfId="3975"/>
    <cellStyle name="60% - Акцент3 86 4" xfId="3976"/>
    <cellStyle name="60% - Акцент3 87" xfId="2140"/>
    <cellStyle name="60% - Акцент3 87 2" xfId="2141"/>
    <cellStyle name="60% - Акцент3 87 3" xfId="3977"/>
    <cellStyle name="60% - Акцент3 87 4" xfId="3978"/>
    <cellStyle name="60% - Акцент3 88" xfId="2142"/>
    <cellStyle name="60% - Акцент3 88 2" xfId="2143"/>
    <cellStyle name="60% - Акцент3 88 3" xfId="3979"/>
    <cellStyle name="60% - Акцент3 88 4" xfId="3980"/>
    <cellStyle name="60% - Акцент3 89" xfId="2144"/>
    <cellStyle name="60% - Акцент3 89 2" xfId="2145"/>
    <cellStyle name="60% - Акцент3 89 3" xfId="3981"/>
    <cellStyle name="60% - Акцент3 89 4" xfId="3982"/>
    <cellStyle name="60% - Акцент3 9" xfId="2146"/>
    <cellStyle name="60% - Акцент3 90" xfId="2147"/>
    <cellStyle name="60% - Акцент3 90 2" xfId="2148"/>
    <cellStyle name="60% - Акцент3 90 3" xfId="3983"/>
    <cellStyle name="60% - Акцент3 90 4" xfId="3984"/>
    <cellStyle name="60% - Акцент3 91" xfId="2149"/>
    <cellStyle name="60% - Акцент3 91 2" xfId="2150"/>
    <cellStyle name="60% - Акцент3 91 3" xfId="3985"/>
    <cellStyle name="60% - Акцент3 91 4" xfId="3986"/>
    <cellStyle name="60% - Акцент3 92" xfId="2151"/>
    <cellStyle name="60% - Акцент3 92 2" xfId="2152"/>
    <cellStyle name="60% - Акцент3 92 3" xfId="3987"/>
    <cellStyle name="60% - Акцент3 92 4" xfId="3988"/>
    <cellStyle name="60% - Акцент3 93" xfId="2153"/>
    <cellStyle name="60% - Акцент3 93 2" xfId="2154"/>
    <cellStyle name="60% - Акцент3 93 3" xfId="3989"/>
    <cellStyle name="60% - Акцент3 93 4" xfId="3990"/>
    <cellStyle name="60% - Акцент3 94" xfId="2155"/>
    <cellStyle name="60% - Акцент3 94 2" xfId="2156"/>
    <cellStyle name="60% - Акцент3 94 3" xfId="3991"/>
    <cellStyle name="60% - Акцент3 94 4" xfId="3992"/>
    <cellStyle name="60% - Акцент3 95" xfId="2157"/>
    <cellStyle name="60% - Акцент3 95 2" xfId="2158"/>
    <cellStyle name="60% - Акцент3 96" xfId="2159"/>
    <cellStyle name="60% - Акцент3 96 2" xfId="2160"/>
    <cellStyle name="60% - Акцент3 97" xfId="2161"/>
    <cellStyle name="60% - Акцент3 97 2" xfId="2162"/>
    <cellStyle name="60% - Акцент3 98" xfId="2163"/>
    <cellStyle name="60% - Акцент3 98 2" xfId="2164"/>
    <cellStyle name="60% - Акцент3 99" xfId="2165"/>
    <cellStyle name="60% - Акцент3 99 2" xfId="2166"/>
    <cellStyle name="60% - Акцент4 10" xfId="2167"/>
    <cellStyle name="60% - Акцент4 100" xfId="2168"/>
    <cellStyle name="60% - Акцент4 100 2" xfId="2169"/>
    <cellStyle name="60% - Акцент4 101" xfId="2170"/>
    <cellStyle name="60% - Акцент4 101 2" xfId="2171"/>
    <cellStyle name="60% - Акцент4 102" xfId="2172"/>
    <cellStyle name="60% - Акцент4 102 2" xfId="2173"/>
    <cellStyle name="60% - Акцент4 103" xfId="2174"/>
    <cellStyle name="60% - Акцент4 103 2" xfId="2175"/>
    <cellStyle name="60% - Акцент4 104" xfId="2176"/>
    <cellStyle name="60% - Акцент4 104 2" xfId="2177"/>
    <cellStyle name="60% - Акцент4 105" xfId="2178"/>
    <cellStyle name="60% - Акцент4 105 2" xfId="2179"/>
    <cellStyle name="60% - Акцент4 106" xfId="2180"/>
    <cellStyle name="60% - Акцент4 106 2" xfId="2181"/>
    <cellStyle name="60% - Акцент4 107" xfId="2182"/>
    <cellStyle name="60% - Акцент4 107 2" xfId="2183"/>
    <cellStyle name="60% - Акцент4 108" xfId="2184"/>
    <cellStyle name="60% - Акцент4 108 2" xfId="2185"/>
    <cellStyle name="60% - Акцент4 109" xfId="2186"/>
    <cellStyle name="60% - Акцент4 109 2" xfId="2187"/>
    <cellStyle name="60% - Акцент4 11" xfId="2188"/>
    <cellStyle name="60% - Акцент4 110" xfId="2189"/>
    <cellStyle name="60% - Акцент4 110 2" xfId="2190"/>
    <cellStyle name="60% - Акцент4 111" xfId="2191"/>
    <cellStyle name="60% - Акцент4 111 2" xfId="2192"/>
    <cellStyle name="60% - Акцент4 112" xfId="2193"/>
    <cellStyle name="60% - Акцент4 112 2" xfId="2194"/>
    <cellStyle name="60% - Акцент4 113" xfId="2195"/>
    <cellStyle name="60% - Акцент4 113 2" xfId="2196"/>
    <cellStyle name="60% - Акцент4 114" xfId="2197"/>
    <cellStyle name="60% - Акцент4 114 2" xfId="2198"/>
    <cellStyle name="60% - Акцент4 115" xfId="2199"/>
    <cellStyle name="60% - Акцент4 115 2" xfId="2200"/>
    <cellStyle name="60% - Акцент4 116" xfId="2201"/>
    <cellStyle name="60% - Акцент4 116 2" xfId="2202"/>
    <cellStyle name="60% - Акцент4 117" xfId="2203"/>
    <cellStyle name="60% - Акцент4 117 2" xfId="2204"/>
    <cellStyle name="60% - Акцент4 118" xfId="2205"/>
    <cellStyle name="60% - Акцент4 118 2" xfId="2206"/>
    <cellStyle name="60% - Акцент4 119" xfId="2207"/>
    <cellStyle name="60% - Акцент4 119 2" xfId="2208"/>
    <cellStyle name="60% - Акцент4 12" xfId="2209"/>
    <cellStyle name="60% - Акцент4 120" xfId="2210"/>
    <cellStyle name="60% - Акцент4 120 2" xfId="2211"/>
    <cellStyle name="60% - Акцент4 121" xfId="2212"/>
    <cellStyle name="60% - Акцент4 121 2" xfId="2213"/>
    <cellStyle name="60% - Акцент4 122" xfId="2214"/>
    <cellStyle name="60% - Акцент4 122 2" xfId="2215"/>
    <cellStyle name="60% - Акцент4 123" xfId="2216"/>
    <cellStyle name="60% - Акцент4 123 2" xfId="2217"/>
    <cellStyle name="60% - Акцент4 124" xfId="2218"/>
    <cellStyle name="60% - Акцент4 124 2" xfId="2219"/>
    <cellStyle name="60% - Акцент4 125" xfId="2220"/>
    <cellStyle name="60% - Акцент4 125 2" xfId="2221"/>
    <cellStyle name="60% - Акцент4 126" xfId="2222"/>
    <cellStyle name="60% - Акцент4 126 2" xfId="2223"/>
    <cellStyle name="60% - Акцент4 127" xfId="2224"/>
    <cellStyle name="60% - Акцент4 127 2" xfId="2225"/>
    <cellStyle name="60% - Акцент4 128" xfId="2226"/>
    <cellStyle name="60% - Акцент4 13" xfId="2227"/>
    <cellStyle name="60% - Акцент4 14" xfId="2228"/>
    <cellStyle name="60% - Акцент4 15" xfId="2229"/>
    <cellStyle name="60% - Акцент4 16" xfId="2230"/>
    <cellStyle name="60% - Акцент4 17" xfId="2231"/>
    <cellStyle name="60% - Акцент4 18" xfId="2232"/>
    <cellStyle name="60% - Акцент4 19" xfId="2233"/>
    <cellStyle name="60% - Акцент4 19 2" xfId="2234"/>
    <cellStyle name="60% - Акцент4 19 3" xfId="2235"/>
    <cellStyle name="60% - Акцент4 19 4" xfId="2236"/>
    <cellStyle name="60% - Акцент4 19_ИД106142010 ДО 17.09.14" xfId="2237"/>
    <cellStyle name="60% - Акцент4 2" xfId="2238"/>
    <cellStyle name="60% - Акцент4 2 2" xfId="2239"/>
    <cellStyle name="60% - Акцент4 20" xfId="2240"/>
    <cellStyle name="60% - Акцент4 20 2" xfId="2241"/>
    <cellStyle name="60% - Акцент4 20 3" xfId="2242"/>
    <cellStyle name="60% - Акцент4 20 4" xfId="2243"/>
    <cellStyle name="60% - Акцент4 20_ИД106142010 ДО 17.09.14" xfId="2244"/>
    <cellStyle name="60% - Акцент4 21" xfId="2245"/>
    <cellStyle name="60% - Акцент4 21 2" xfId="2246"/>
    <cellStyle name="60% - Акцент4 21 3" xfId="2247"/>
    <cellStyle name="60% - Акцент4 21 4" xfId="2248"/>
    <cellStyle name="60% - Акцент4 21_ИД106142010 ДО 17.09.14" xfId="2249"/>
    <cellStyle name="60% - Акцент4 22" xfId="2250"/>
    <cellStyle name="60% - Акцент4 22 2" xfId="2251"/>
    <cellStyle name="60% - Акцент4 22 3" xfId="2252"/>
    <cellStyle name="60% - Акцент4 22 4" xfId="2253"/>
    <cellStyle name="60% - Акцент4 22_ИД106142010 ДО 17.09.14" xfId="2254"/>
    <cellStyle name="60% - Акцент4 23" xfId="2255"/>
    <cellStyle name="60% - Акцент4 23 2" xfId="2256"/>
    <cellStyle name="60% - Акцент4 23 3" xfId="2257"/>
    <cellStyle name="60% - Акцент4 23 4" xfId="2258"/>
    <cellStyle name="60% - Акцент4 23_ИД106142010 ДО 17.09.14" xfId="2259"/>
    <cellStyle name="60% - Акцент4 24" xfId="2260"/>
    <cellStyle name="60% - Акцент4 24 2" xfId="2261"/>
    <cellStyle name="60% - Акцент4 24 3" xfId="2262"/>
    <cellStyle name="60% - Акцент4 24 4" xfId="2263"/>
    <cellStyle name="60% - Акцент4 24_ИД106142010 ДО 17.09.14" xfId="2264"/>
    <cellStyle name="60% - Акцент4 25" xfId="2265"/>
    <cellStyle name="60% - Акцент4 25 2" xfId="2266"/>
    <cellStyle name="60% - Акцент4 25 3" xfId="2267"/>
    <cellStyle name="60% - Акцент4 25 4" xfId="2268"/>
    <cellStyle name="60% - Акцент4 25_ИД106142010 ДО 17.09.14" xfId="2269"/>
    <cellStyle name="60% - Акцент4 26" xfId="2270"/>
    <cellStyle name="60% - Акцент4 26 2" xfId="2271"/>
    <cellStyle name="60% - Акцент4 26 3" xfId="2272"/>
    <cellStyle name="60% - Акцент4 26 4" xfId="2273"/>
    <cellStyle name="60% - Акцент4 26_ИД106142010 ДО 17.09.14" xfId="2274"/>
    <cellStyle name="60% - Акцент4 27" xfId="2275"/>
    <cellStyle name="60% - Акцент4 27 2" xfId="2276"/>
    <cellStyle name="60% - Акцент4 27 3" xfId="2277"/>
    <cellStyle name="60% - Акцент4 27 4" xfId="2278"/>
    <cellStyle name="60% - Акцент4 27_ИД106142010 ДО 17.09.14" xfId="2279"/>
    <cellStyle name="60% - Акцент4 28" xfId="2280"/>
    <cellStyle name="60% - Акцент4 28 2" xfId="2281"/>
    <cellStyle name="60% - Акцент4 28 3" xfId="2282"/>
    <cellStyle name="60% - Акцент4 28 4" xfId="2283"/>
    <cellStyle name="60% - Акцент4 28_ИД106142010 ДО 17.09.14" xfId="2284"/>
    <cellStyle name="60% - Акцент4 29" xfId="2285"/>
    <cellStyle name="60% - Акцент4 29 2" xfId="2286"/>
    <cellStyle name="60% - Акцент4 29 3" xfId="2287"/>
    <cellStyle name="60% - Акцент4 29 4" xfId="2288"/>
    <cellStyle name="60% - Акцент4 29_ИД106142010 ДО 17.09.14" xfId="2289"/>
    <cellStyle name="60% - Акцент4 3" xfId="2290"/>
    <cellStyle name="60% - Акцент4 30" xfId="2291"/>
    <cellStyle name="60% - Акцент4 30 2" xfId="2292"/>
    <cellStyle name="60% - Акцент4 30 3" xfId="2293"/>
    <cellStyle name="60% - Акцент4 30 4" xfId="2294"/>
    <cellStyle name="60% - Акцент4 30_ИД106142010 ДО 17.09.14" xfId="2295"/>
    <cellStyle name="60% - Акцент4 31" xfId="2296"/>
    <cellStyle name="60% - Акцент4 31 2" xfId="2297"/>
    <cellStyle name="60% - Акцент4 31 3" xfId="2298"/>
    <cellStyle name="60% - Акцент4 31 4" xfId="2299"/>
    <cellStyle name="60% - Акцент4 31_ИД106142010 ДО 17.09.14" xfId="2300"/>
    <cellStyle name="60% - Акцент4 32" xfId="2301"/>
    <cellStyle name="60% - Акцент4 32 2" xfId="2302"/>
    <cellStyle name="60% - Акцент4 32 3" xfId="2303"/>
    <cellStyle name="60% - Акцент4 32 4" xfId="2304"/>
    <cellStyle name="60% - Акцент4 32_ИД106142010 ДО 17.09.14" xfId="2305"/>
    <cellStyle name="60% - Акцент4 33" xfId="2306"/>
    <cellStyle name="60% - Акцент4 33 2" xfId="2307"/>
    <cellStyle name="60% - Акцент4 33 3" xfId="2308"/>
    <cellStyle name="60% - Акцент4 33 4" xfId="2309"/>
    <cellStyle name="60% - Акцент4 33_ИД106142010 ДО 17.09.14" xfId="2310"/>
    <cellStyle name="60% - Акцент4 34" xfId="2311"/>
    <cellStyle name="60% - Акцент4 34 2" xfId="2312"/>
    <cellStyle name="60% - Акцент4 34 3" xfId="2313"/>
    <cellStyle name="60% - Акцент4 34 4" xfId="2314"/>
    <cellStyle name="60% - Акцент4 34_ИД106142010 ДО 17.09.14" xfId="2315"/>
    <cellStyle name="60% - Акцент4 35" xfId="2316"/>
    <cellStyle name="60% - Акцент4 35 2" xfId="2317"/>
    <cellStyle name="60% - Акцент4 35 3" xfId="2318"/>
    <cellStyle name="60% - Акцент4 35 4" xfId="2319"/>
    <cellStyle name="60% - Акцент4 35_ИД106142010 ДО 17.09.14" xfId="2320"/>
    <cellStyle name="60% - Акцент4 36" xfId="2321"/>
    <cellStyle name="60% - Акцент4 36 2" xfId="2322"/>
    <cellStyle name="60% - Акцент4 36 3" xfId="2323"/>
    <cellStyle name="60% - Акцент4 36 4" xfId="2324"/>
    <cellStyle name="60% - Акцент4 36_ИД106142010 ДО 17.09.14" xfId="2325"/>
    <cellStyle name="60% - Акцент4 37" xfId="2326"/>
    <cellStyle name="60% - Акцент4 37 2" xfId="2327"/>
    <cellStyle name="60% - Акцент4 37 3" xfId="2328"/>
    <cellStyle name="60% - Акцент4 37 4" xfId="2329"/>
    <cellStyle name="60% - Акцент4 37_ИД106142010 ДО 17.09.14" xfId="2330"/>
    <cellStyle name="60% - Акцент4 38" xfId="2331"/>
    <cellStyle name="60% - Акцент4 38 2" xfId="2332"/>
    <cellStyle name="60% - Акцент4 38 3" xfId="2333"/>
    <cellStyle name="60% - Акцент4 38 4" xfId="2334"/>
    <cellStyle name="60% - Акцент4 38_ИД106142010 ДО 17.09.14" xfId="2335"/>
    <cellStyle name="60% - Акцент4 39" xfId="2336"/>
    <cellStyle name="60% - Акцент4 39 2" xfId="2337"/>
    <cellStyle name="60% - Акцент4 39 3" xfId="2338"/>
    <cellStyle name="60% - Акцент4 39 4" xfId="2339"/>
    <cellStyle name="60% - Акцент4 39_ИД106142010 ДО 17.09.14" xfId="2340"/>
    <cellStyle name="60% - Акцент4 4" xfId="2341"/>
    <cellStyle name="60% - Акцент4 40" xfId="2342"/>
    <cellStyle name="60% - Акцент4 40 2" xfId="2343"/>
    <cellStyle name="60% - Акцент4 40 3" xfId="2344"/>
    <cellStyle name="60% - Акцент4 40 4" xfId="2345"/>
    <cellStyle name="60% - Акцент4 40_ИД106142010 ДО 17.09.14" xfId="2346"/>
    <cellStyle name="60% - Акцент4 41" xfId="2347"/>
    <cellStyle name="60% - Акцент4 41 2" xfId="2348"/>
    <cellStyle name="60% - Акцент4 41 3" xfId="2349"/>
    <cellStyle name="60% - Акцент4 41 4" xfId="2350"/>
    <cellStyle name="60% - Акцент4 41_ИД106142010 ДО 17.09.14" xfId="2351"/>
    <cellStyle name="60% - Акцент4 42" xfId="2352"/>
    <cellStyle name="60% - Акцент4 42 2" xfId="2353"/>
    <cellStyle name="60% - Акцент4 42 3" xfId="2354"/>
    <cellStyle name="60% - Акцент4 42 4" xfId="2355"/>
    <cellStyle name="60% - Акцент4 42_ИД106142010 ДО 17.09.14" xfId="2356"/>
    <cellStyle name="60% - Акцент4 43" xfId="2357"/>
    <cellStyle name="60% - Акцент4 43 2" xfId="2358"/>
    <cellStyle name="60% - Акцент4 43 3" xfId="2359"/>
    <cellStyle name="60% - Акцент4 43 4" xfId="2360"/>
    <cellStyle name="60% - Акцент4 43_ИД106142010 ДО 17.09.14" xfId="2361"/>
    <cellStyle name="60% - Акцент4 44" xfId="2362"/>
    <cellStyle name="60% - Акцент4 44 2" xfId="2363"/>
    <cellStyle name="60% - Акцент4 44 3" xfId="2364"/>
    <cellStyle name="60% - Акцент4 44 4" xfId="2365"/>
    <cellStyle name="60% - Акцент4 44_ИД106142010 ДО 17.09.14" xfId="2366"/>
    <cellStyle name="60% - Акцент4 45" xfId="2367"/>
    <cellStyle name="60% - Акцент4 45 2" xfId="2368"/>
    <cellStyle name="60% - Акцент4 45 3" xfId="2369"/>
    <cellStyle name="60% - Акцент4 45 4" xfId="2370"/>
    <cellStyle name="60% - Акцент4 45_ИД106142010 ДО 17.09.14" xfId="2371"/>
    <cellStyle name="60% - Акцент4 46" xfId="2372"/>
    <cellStyle name="60% - Акцент4 46 2" xfId="2373"/>
    <cellStyle name="60% - Акцент4 46 3" xfId="2374"/>
    <cellStyle name="60% - Акцент4 46 4" xfId="2375"/>
    <cellStyle name="60% - Акцент4 46_ИД106142010 ДО 17.09.14" xfId="2376"/>
    <cellStyle name="60% - Акцент4 47" xfId="2377"/>
    <cellStyle name="60% - Акцент4 47 2" xfId="2378"/>
    <cellStyle name="60% - Акцент4 47 3" xfId="2379"/>
    <cellStyle name="60% - Акцент4 47 4" xfId="2380"/>
    <cellStyle name="60% - Акцент4 47_ИД106142010 ДО 17.09.14" xfId="2381"/>
    <cellStyle name="60% - Акцент4 48" xfId="2382"/>
    <cellStyle name="60% - Акцент4 48 2" xfId="2383"/>
    <cellStyle name="60% - Акцент4 48 3" xfId="2384"/>
    <cellStyle name="60% - Акцент4 48 4" xfId="2385"/>
    <cellStyle name="60% - Акцент4 48_ИД106142010 ДО 17.09.14" xfId="2386"/>
    <cellStyle name="60% - Акцент4 49" xfId="2387"/>
    <cellStyle name="60% - Акцент4 49 2" xfId="2388"/>
    <cellStyle name="60% - Акцент4 49 3" xfId="2389"/>
    <cellStyle name="60% - Акцент4 49 4" xfId="2390"/>
    <cellStyle name="60% - Акцент4 49_ИД106142010 ДО 17.09.14" xfId="2391"/>
    <cellStyle name="60% - Акцент4 5" xfId="2392"/>
    <cellStyle name="60% - Акцент4 50" xfId="2393"/>
    <cellStyle name="60% - Акцент4 50 2" xfId="2394"/>
    <cellStyle name="60% - Акцент4 50 3" xfId="3993"/>
    <cellStyle name="60% - Акцент4 50 4" xfId="3994"/>
    <cellStyle name="60% - Акцент4 50_ИД106142010 ДО 17.09.14" xfId="2395"/>
    <cellStyle name="60% - Акцент4 51" xfId="2396"/>
    <cellStyle name="60% - Акцент4 51 2" xfId="2397"/>
    <cellStyle name="60% - Акцент4 51 3" xfId="3995"/>
    <cellStyle name="60% - Акцент4 51 4" xfId="3996"/>
    <cellStyle name="60% - Акцент4 51_ИД106142010 ДО 17.09.14" xfId="2398"/>
    <cellStyle name="60% - Акцент4 52" xfId="2399"/>
    <cellStyle name="60% - Акцент4 52 2" xfId="2400"/>
    <cellStyle name="60% - Акцент4 52 3" xfId="3997"/>
    <cellStyle name="60% - Акцент4 52 4" xfId="3998"/>
    <cellStyle name="60% - Акцент4 52_ИД106142010 ДО 17.09.14" xfId="2401"/>
    <cellStyle name="60% - Акцент4 53" xfId="2402"/>
    <cellStyle name="60% - Акцент4 53 2" xfId="2403"/>
    <cellStyle name="60% - Акцент4 53 3" xfId="3999"/>
    <cellStyle name="60% - Акцент4 53 4" xfId="4000"/>
    <cellStyle name="60% - Акцент4 53_ИД106142010 ДО 17.09.14" xfId="2404"/>
    <cellStyle name="60% - Акцент4 54" xfId="2405"/>
    <cellStyle name="60% - Акцент4 54 2" xfId="2406"/>
    <cellStyle name="60% - Акцент4 54 3" xfId="4001"/>
    <cellStyle name="60% - Акцент4 54 4" xfId="4002"/>
    <cellStyle name="60% - Акцент4 54_ИД106142010 ДО 17.09.14" xfId="2407"/>
    <cellStyle name="60% - Акцент4 55" xfId="2408"/>
    <cellStyle name="60% - Акцент4 55 2" xfId="2409"/>
    <cellStyle name="60% - Акцент4 55 3" xfId="4003"/>
    <cellStyle name="60% - Акцент4 55 4" xfId="4004"/>
    <cellStyle name="60% - Акцент4 55_ИД106142010 ДО 17.09.14" xfId="2410"/>
    <cellStyle name="60% - Акцент4 56" xfId="2411"/>
    <cellStyle name="60% - Акцент4 56 2" xfId="2412"/>
    <cellStyle name="60% - Акцент4 56 3" xfId="4005"/>
    <cellStyle name="60% - Акцент4 56 4" xfId="4006"/>
    <cellStyle name="60% - Акцент4 56_ИД106142010 ДО 17.09.14" xfId="2413"/>
    <cellStyle name="60% - Акцент4 57" xfId="2414"/>
    <cellStyle name="60% - Акцент4 57 2" xfId="2415"/>
    <cellStyle name="60% - Акцент4 57 3" xfId="4007"/>
    <cellStyle name="60% - Акцент4 57 4" xfId="4008"/>
    <cellStyle name="60% - Акцент4 57_ИД106142010 ДО 17.09.14" xfId="2416"/>
    <cellStyle name="60% - Акцент4 58" xfId="2417"/>
    <cellStyle name="60% - Акцент4 58 2" xfId="2418"/>
    <cellStyle name="60% - Акцент4 58 3" xfId="4009"/>
    <cellStyle name="60% - Акцент4 58 4" xfId="4010"/>
    <cellStyle name="60% - Акцент4 58_ИД106142010 ДО 17.09.14" xfId="2419"/>
    <cellStyle name="60% - Акцент4 59" xfId="2420"/>
    <cellStyle name="60% - Акцент4 59 2" xfId="2421"/>
    <cellStyle name="60% - Акцент4 59 3" xfId="4011"/>
    <cellStyle name="60% - Акцент4 59 4" xfId="4012"/>
    <cellStyle name="60% - Акцент4 59_ИД106142010 ДО 17.09.14" xfId="2422"/>
    <cellStyle name="60% - Акцент4 6" xfId="2423"/>
    <cellStyle name="60% - Акцент4 60" xfId="2424"/>
    <cellStyle name="60% - Акцент4 60 2" xfId="2425"/>
    <cellStyle name="60% - Акцент4 60 3" xfId="4013"/>
    <cellStyle name="60% - Акцент4 60 4" xfId="4014"/>
    <cellStyle name="60% - Акцент4 60_ИД106142010 ДО 17.09.14" xfId="2426"/>
    <cellStyle name="60% - Акцент4 61" xfId="2427"/>
    <cellStyle name="60% - Акцент4 61 2" xfId="2428"/>
    <cellStyle name="60% - Акцент4 61 3" xfId="4015"/>
    <cellStyle name="60% - Акцент4 61 4" xfId="4016"/>
    <cellStyle name="60% - Акцент4 61_ИД106142010 ДО 17.09.14" xfId="2429"/>
    <cellStyle name="60% - Акцент4 62" xfId="2430"/>
    <cellStyle name="60% - Акцент4 62 2" xfId="2431"/>
    <cellStyle name="60% - Акцент4 62 3" xfId="4017"/>
    <cellStyle name="60% - Акцент4 62 4" xfId="4018"/>
    <cellStyle name="60% - Акцент4 62_ИД106142010 ДО 17.09.14" xfId="2432"/>
    <cellStyle name="60% - Акцент4 63" xfId="2433"/>
    <cellStyle name="60% - Акцент4 63 2" xfId="2434"/>
    <cellStyle name="60% - Акцент4 63 3" xfId="4019"/>
    <cellStyle name="60% - Акцент4 63 4" xfId="4020"/>
    <cellStyle name="60% - Акцент4 63_ИД106142010 ДО 17.09.14" xfId="2435"/>
    <cellStyle name="60% - Акцент4 64" xfId="2436"/>
    <cellStyle name="60% - Акцент4 64 2" xfId="2437"/>
    <cellStyle name="60% - Акцент4 64 3" xfId="4021"/>
    <cellStyle name="60% - Акцент4 64 4" xfId="4022"/>
    <cellStyle name="60% - Акцент4 64_ИД106142010 ДО 17.09.14" xfId="2438"/>
    <cellStyle name="60% - Акцент4 65" xfId="2439"/>
    <cellStyle name="60% - Акцент4 65 2" xfId="2440"/>
    <cellStyle name="60% - Акцент4 65 3" xfId="4023"/>
    <cellStyle name="60% - Акцент4 65 4" xfId="4024"/>
    <cellStyle name="60% - Акцент4 65_ИД106142010 ДО 17.09.14" xfId="2441"/>
    <cellStyle name="60% - Акцент4 66" xfId="2442"/>
    <cellStyle name="60% - Акцент4 66 2" xfId="2443"/>
    <cellStyle name="60% - Акцент4 66 3" xfId="4025"/>
    <cellStyle name="60% - Акцент4 66 4" xfId="4026"/>
    <cellStyle name="60% - Акцент4 67" xfId="2444"/>
    <cellStyle name="60% - Акцент4 67 2" xfId="2445"/>
    <cellStyle name="60% - Акцент4 67 3" xfId="4027"/>
    <cellStyle name="60% - Акцент4 67 4" xfId="4028"/>
    <cellStyle name="60% - Акцент4 68" xfId="2446"/>
    <cellStyle name="60% - Акцент4 68 2" xfId="2447"/>
    <cellStyle name="60% - Акцент4 68 3" xfId="4029"/>
    <cellStyle name="60% - Акцент4 68 4" xfId="4030"/>
    <cellStyle name="60% - Акцент4 69" xfId="2448"/>
    <cellStyle name="60% - Акцент4 69 2" xfId="2449"/>
    <cellStyle name="60% - Акцент4 69 3" xfId="4031"/>
    <cellStyle name="60% - Акцент4 69 4" xfId="4032"/>
    <cellStyle name="60% - Акцент4 7" xfId="2450"/>
    <cellStyle name="60% - Акцент4 70" xfId="2451"/>
    <cellStyle name="60% - Акцент4 70 2" xfId="2452"/>
    <cellStyle name="60% - Акцент4 70 3" xfId="4033"/>
    <cellStyle name="60% - Акцент4 70 4" xfId="4034"/>
    <cellStyle name="60% - Акцент4 71" xfId="2453"/>
    <cellStyle name="60% - Акцент4 71 2" xfId="2454"/>
    <cellStyle name="60% - Акцент4 71 3" xfId="4035"/>
    <cellStyle name="60% - Акцент4 71 4" xfId="4036"/>
    <cellStyle name="60% - Акцент4 72" xfId="2455"/>
    <cellStyle name="60% - Акцент4 72 2" xfId="2456"/>
    <cellStyle name="60% - Акцент4 72 3" xfId="4037"/>
    <cellStyle name="60% - Акцент4 72 4" xfId="4038"/>
    <cellStyle name="60% - Акцент4 73" xfId="2457"/>
    <cellStyle name="60% - Акцент4 73 2" xfId="2458"/>
    <cellStyle name="60% - Акцент4 73 3" xfId="4039"/>
    <cellStyle name="60% - Акцент4 73 4" xfId="4040"/>
    <cellStyle name="60% - Акцент4 74" xfId="2459"/>
    <cellStyle name="60% - Акцент4 74 2" xfId="2460"/>
    <cellStyle name="60% - Акцент4 74 3" xfId="4041"/>
    <cellStyle name="60% - Акцент4 74 4" xfId="4042"/>
    <cellStyle name="60% - Акцент4 75" xfId="2461"/>
    <cellStyle name="60% - Акцент4 75 2" xfId="2462"/>
    <cellStyle name="60% - Акцент4 75 3" xfId="4043"/>
    <cellStyle name="60% - Акцент4 75 4" xfId="4044"/>
    <cellStyle name="60% - Акцент4 76" xfId="2463"/>
    <cellStyle name="60% - Акцент4 76 2" xfId="2464"/>
    <cellStyle name="60% - Акцент4 76 3" xfId="4045"/>
    <cellStyle name="60% - Акцент4 76 4" xfId="4046"/>
    <cellStyle name="60% - Акцент4 77" xfId="2465"/>
    <cellStyle name="60% - Акцент4 77 2" xfId="2466"/>
    <cellStyle name="60% - Акцент4 77 3" xfId="4047"/>
    <cellStyle name="60% - Акцент4 77 4" xfId="4048"/>
    <cellStyle name="60% - Акцент4 78" xfId="2467"/>
    <cellStyle name="60% - Акцент4 78 2" xfId="2468"/>
    <cellStyle name="60% - Акцент4 78 3" xfId="4049"/>
    <cellStyle name="60% - Акцент4 78 4" xfId="4050"/>
    <cellStyle name="60% - Акцент4 79" xfId="2469"/>
    <cellStyle name="60% - Акцент4 79 2" xfId="2470"/>
    <cellStyle name="60% - Акцент4 79 3" xfId="4051"/>
    <cellStyle name="60% - Акцент4 79 4" xfId="4052"/>
    <cellStyle name="60% - Акцент4 8" xfId="2471"/>
    <cellStyle name="60% - Акцент4 80" xfId="2472"/>
    <cellStyle name="60% - Акцент4 80 2" xfId="2473"/>
    <cellStyle name="60% - Акцент4 80 3" xfId="4053"/>
    <cellStyle name="60% - Акцент4 80 4" xfId="4054"/>
    <cellStyle name="60% - Акцент4 81" xfId="2474"/>
    <cellStyle name="60% - Акцент4 81 2" xfId="2475"/>
    <cellStyle name="60% - Акцент4 81 3" xfId="4055"/>
    <cellStyle name="60% - Акцент4 81 4" xfId="4056"/>
    <cellStyle name="60% - Акцент4 82" xfId="2476"/>
    <cellStyle name="60% - Акцент4 82 2" xfId="2477"/>
    <cellStyle name="60% - Акцент4 82 3" xfId="4057"/>
    <cellStyle name="60% - Акцент4 82 4" xfId="4058"/>
    <cellStyle name="60% - Акцент4 83" xfId="2478"/>
    <cellStyle name="60% - Акцент4 83 2" xfId="2479"/>
    <cellStyle name="60% - Акцент4 83 3" xfId="4059"/>
    <cellStyle name="60% - Акцент4 83 4" xfId="4060"/>
    <cellStyle name="60% - Акцент4 84" xfId="2480"/>
    <cellStyle name="60% - Акцент4 84 2" xfId="2481"/>
    <cellStyle name="60% - Акцент4 84 3" xfId="4061"/>
    <cellStyle name="60% - Акцент4 84 4" xfId="4062"/>
    <cellStyle name="60% - Акцент4 85" xfId="2482"/>
    <cellStyle name="60% - Акцент4 85 2" xfId="2483"/>
    <cellStyle name="60% - Акцент4 85 3" xfId="4063"/>
    <cellStyle name="60% - Акцент4 85 4" xfId="4064"/>
    <cellStyle name="60% - Акцент4 86" xfId="2484"/>
    <cellStyle name="60% - Акцент4 86 2" xfId="2485"/>
    <cellStyle name="60% - Акцент4 86 3" xfId="4065"/>
    <cellStyle name="60% - Акцент4 86 4" xfId="4066"/>
    <cellStyle name="60% - Акцент4 87" xfId="2486"/>
    <cellStyle name="60% - Акцент4 87 2" xfId="2487"/>
    <cellStyle name="60% - Акцент4 87 3" xfId="4067"/>
    <cellStyle name="60% - Акцент4 87 4" xfId="4068"/>
    <cellStyle name="60% - Акцент4 88" xfId="2488"/>
    <cellStyle name="60% - Акцент4 88 2" xfId="2489"/>
    <cellStyle name="60% - Акцент4 88 3" xfId="4069"/>
    <cellStyle name="60% - Акцент4 88 4" xfId="4070"/>
    <cellStyle name="60% - Акцент4 89" xfId="2490"/>
    <cellStyle name="60% - Акцент4 89 2" xfId="2491"/>
    <cellStyle name="60% - Акцент4 89 3" xfId="4071"/>
    <cellStyle name="60% - Акцент4 89 4" xfId="4072"/>
    <cellStyle name="60% - Акцент4 9" xfId="2492"/>
    <cellStyle name="60% - Акцент4 90" xfId="2493"/>
    <cellStyle name="60% - Акцент4 90 2" xfId="2494"/>
    <cellStyle name="60% - Акцент4 90 3" xfId="4073"/>
    <cellStyle name="60% - Акцент4 90 4" xfId="4074"/>
    <cellStyle name="60% - Акцент4 91" xfId="2495"/>
    <cellStyle name="60% - Акцент4 91 2" xfId="2496"/>
    <cellStyle name="60% - Акцент4 91 3" xfId="4075"/>
    <cellStyle name="60% - Акцент4 91 4" xfId="4076"/>
    <cellStyle name="60% - Акцент4 92" xfId="2497"/>
    <cellStyle name="60% - Акцент4 92 2" xfId="2498"/>
    <cellStyle name="60% - Акцент4 92 3" xfId="4077"/>
    <cellStyle name="60% - Акцент4 92 4" xfId="4078"/>
    <cellStyle name="60% - Акцент4 93" xfId="2499"/>
    <cellStyle name="60% - Акцент4 93 2" xfId="2500"/>
    <cellStyle name="60% - Акцент4 93 3" xfId="4079"/>
    <cellStyle name="60% - Акцент4 93 4" xfId="4080"/>
    <cellStyle name="60% - Акцент4 94" xfId="2501"/>
    <cellStyle name="60% - Акцент4 94 2" xfId="2502"/>
    <cellStyle name="60% - Акцент4 94 3" xfId="4081"/>
    <cellStyle name="60% - Акцент4 94 4" xfId="4082"/>
    <cellStyle name="60% - Акцент4 95" xfId="2503"/>
    <cellStyle name="60% - Акцент4 95 2" xfId="2504"/>
    <cellStyle name="60% - Акцент4 96" xfId="2505"/>
    <cellStyle name="60% - Акцент4 96 2" xfId="2506"/>
    <cellStyle name="60% - Акцент4 97" xfId="2507"/>
    <cellStyle name="60% - Акцент4 97 2" xfId="2508"/>
    <cellStyle name="60% - Акцент4 98" xfId="2509"/>
    <cellStyle name="60% - Акцент4 98 2" xfId="2510"/>
    <cellStyle name="60% - Акцент4 99" xfId="2511"/>
    <cellStyle name="60% - Акцент4 99 2" xfId="2512"/>
    <cellStyle name="60% - Акцент5 2" xfId="2513"/>
    <cellStyle name="60% - Акцент5 3" xfId="2514"/>
    <cellStyle name="60% - Акцент6 10" xfId="2515"/>
    <cellStyle name="60% - Акцент6 100" xfId="2516"/>
    <cellStyle name="60% - Акцент6 100 2" xfId="2517"/>
    <cellStyle name="60% - Акцент6 101" xfId="2518"/>
    <cellStyle name="60% - Акцент6 101 2" xfId="2519"/>
    <cellStyle name="60% - Акцент6 102" xfId="2520"/>
    <cellStyle name="60% - Акцент6 102 2" xfId="2521"/>
    <cellStyle name="60% - Акцент6 103" xfId="2522"/>
    <cellStyle name="60% - Акцент6 103 2" xfId="2523"/>
    <cellStyle name="60% - Акцент6 104" xfId="2524"/>
    <cellStyle name="60% - Акцент6 104 2" xfId="2525"/>
    <cellStyle name="60% - Акцент6 105" xfId="2526"/>
    <cellStyle name="60% - Акцент6 105 2" xfId="2527"/>
    <cellStyle name="60% - Акцент6 106" xfId="2528"/>
    <cellStyle name="60% - Акцент6 106 2" xfId="2529"/>
    <cellStyle name="60% - Акцент6 107" xfId="2530"/>
    <cellStyle name="60% - Акцент6 107 2" xfId="2531"/>
    <cellStyle name="60% - Акцент6 108" xfId="2532"/>
    <cellStyle name="60% - Акцент6 108 2" xfId="2533"/>
    <cellStyle name="60% - Акцент6 109" xfId="2534"/>
    <cellStyle name="60% - Акцент6 109 2" xfId="2535"/>
    <cellStyle name="60% - Акцент6 11" xfId="2536"/>
    <cellStyle name="60% - Акцент6 110" xfId="2537"/>
    <cellStyle name="60% - Акцент6 110 2" xfId="2538"/>
    <cellStyle name="60% - Акцент6 111" xfId="2539"/>
    <cellStyle name="60% - Акцент6 111 2" xfId="2540"/>
    <cellStyle name="60% - Акцент6 112" xfId="2541"/>
    <cellStyle name="60% - Акцент6 112 2" xfId="2542"/>
    <cellStyle name="60% - Акцент6 113" xfId="2543"/>
    <cellStyle name="60% - Акцент6 113 2" xfId="2544"/>
    <cellStyle name="60% - Акцент6 114" xfId="2545"/>
    <cellStyle name="60% - Акцент6 114 2" xfId="2546"/>
    <cellStyle name="60% - Акцент6 115" xfId="2547"/>
    <cellStyle name="60% - Акцент6 115 2" xfId="2548"/>
    <cellStyle name="60% - Акцент6 116" xfId="2549"/>
    <cellStyle name="60% - Акцент6 116 2" xfId="2550"/>
    <cellStyle name="60% - Акцент6 117" xfId="2551"/>
    <cellStyle name="60% - Акцент6 117 2" xfId="2552"/>
    <cellStyle name="60% - Акцент6 118" xfId="2553"/>
    <cellStyle name="60% - Акцент6 118 2" xfId="2554"/>
    <cellStyle name="60% - Акцент6 119" xfId="2555"/>
    <cellStyle name="60% - Акцент6 119 2" xfId="2556"/>
    <cellStyle name="60% - Акцент6 12" xfId="2557"/>
    <cellStyle name="60% - Акцент6 120" xfId="2558"/>
    <cellStyle name="60% - Акцент6 120 2" xfId="2559"/>
    <cellStyle name="60% - Акцент6 121" xfId="2560"/>
    <cellStyle name="60% - Акцент6 121 2" xfId="2561"/>
    <cellStyle name="60% - Акцент6 122" xfId="2562"/>
    <cellStyle name="60% - Акцент6 122 2" xfId="2563"/>
    <cellStyle name="60% - Акцент6 123" xfId="2564"/>
    <cellStyle name="60% - Акцент6 123 2" xfId="2565"/>
    <cellStyle name="60% - Акцент6 124" xfId="2566"/>
    <cellStyle name="60% - Акцент6 124 2" xfId="2567"/>
    <cellStyle name="60% - Акцент6 125" xfId="2568"/>
    <cellStyle name="60% - Акцент6 125 2" xfId="2569"/>
    <cellStyle name="60% - Акцент6 126" xfId="2570"/>
    <cellStyle name="60% - Акцент6 126 2" xfId="2571"/>
    <cellStyle name="60% - Акцент6 127" xfId="2572"/>
    <cellStyle name="60% - Акцент6 127 2" xfId="2573"/>
    <cellStyle name="60% - Акцент6 128" xfId="2574"/>
    <cellStyle name="60% - Акцент6 13" xfId="2575"/>
    <cellStyle name="60% - Акцент6 14" xfId="2576"/>
    <cellStyle name="60% - Акцент6 15" xfId="2577"/>
    <cellStyle name="60% - Акцент6 16" xfId="2578"/>
    <cellStyle name="60% - Акцент6 17" xfId="2579"/>
    <cellStyle name="60% - Акцент6 18" xfId="2580"/>
    <cellStyle name="60% - Акцент6 19" xfId="2581"/>
    <cellStyle name="60% - Акцент6 19 2" xfId="2582"/>
    <cellStyle name="60% - Акцент6 19 3" xfId="2583"/>
    <cellStyle name="60% - Акцент6 19 4" xfId="2584"/>
    <cellStyle name="60% - Акцент6 19_ИД106142010 ДО 17.09.14" xfId="2585"/>
    <cellStyle name="60% - Акцент6 2" xfId="2586"/>
    <cellStyle name="60% - Акцент6 2 2" xfId="2587"/>
    <cellStyle name="60% - Акцент6 20" xfId="2588"/>
    <cellStyle name="60% - Акцент6 20 2" xfId="2589"/>
    <cellStyle name="60% - Акцент6 20 3" xfId="2590"/>
    <cellStyle name="60% - Акцент6 20 4" xfId="2591"/>
    <cellStyle name="60% - Акцент6 20_ИД106142010 ДО 17.09.14" xfId="2592"/>
    <cellStyle name="60% - Акцент6 21" xfId="2593"/>
    <cellStyle name="60% - Акцент6 21 2" xfId="2594"/>
    <cellStyle name="60% - Акцент6 21 3" xfId="2595"/>
    <cellStyle name="60% - Акцент6 21 4" xfId="2596"/>
    <cellStyle name="60% - Акцент6 21_ИД106142010 ДО 17.09.14" xfId="2597"/>
    <cellStyle name="60% - Акцент6 22" xfId="2598"/>
    <cellStyle name="60% - Акцент6 22 2" xfId="2599"/>
    <cellStyle name="60% - Акцент6 22 3" xfId="2600"/>
    <cellStyle name="60% - Акцент6 22 4" xfId="2601"/>
    <cellStyle name="60% - Акцент6 22_ИД106142010 ДО 17.09.14" xfId="2602"/>
    <cellStyle name="60% - Акцент6 23" xfId="2603"/>
    <cellStyle name="60% - Акцент6 23 2" xfId="2604"/>
    <cellStyle name="60% - Акцент6 23 3" xfId="2605"/>
    <cellStyle name="60% - Акцент6 23 4" xfId="2606"/>
    <cellStyle name="60% - Акцент6 23_ИД106142010 ДО 17.09.14" xfId="2607"/>
    <cellStyle name="60% - Акцент6 24" xfId="2608"/>
    <cellStyle name="60% - Акцент6 24 2" xfId="2609"/>
    <cellStyle name="60% - Акцент6 24 3" xfId="2610"/>
    <cellStyle name="60% - Акцент6 24 4" xfId="2611"/>
    <cellStyle name="60% - Акцент6 24_ИД106142010 ДО 17.09.14" xfId="2612"/>
    <cellStyle name="60% - Акцент6 25" xfId="2613"/>
    <cellStyle name="60% - Акцент6 25 2" xfId="2614"/>
    <cellStyle name="60% - Акцент6 25 3" xfId="2615"/>
    <cellStyle name="60% - Акцент6 25 4" xfId="2616"/>
    <cellStyle name="60% - Акцент6 25_ИД106142010 ДО 17.09.14" xfId="2617"/>
    <cellStyle name="60% - Акцент6 26" xfId="2618"/>
    <cellStyle name="60% - Акцент6 26 2" xfId="2619"/>
    <cellStyle name="60% - Акцент6 26 3" xfId="2620"/>
    <cellStyle name="60% - Акцент6 26 4" xfId="2621"/>
    <cellStyle name="60% - Акцент6 26_ИД106142010 ДО 17.09.14" xfId="2622"/>
    <cellStyle name="60% - Акцент6 27" xfId="2623"/>
    <cellStyle name="60% - Акцент6 27 2" xfId="2624"/>
    <cellStyle name="60% - Акцент6 27 3" xfId="2625"/>
    <cellStyle name="60% - Акцент6 27 4" xfId="2626"/>
    <cellStyle name="60% - Акцент6 27_ИД106142010 ДО 17.09.14" xfId="2627"/>
    <cellStyle name="60% - Акцент6 28" xfId="2628"/>
    <cellStyle name="60% - Акцент6 28 2" xfId="2629"/>
    <cellStyle name="60% - Акцент6 28 3" xfId="2630"/>
    <cellStyle name="60% - Акцент6 28 4" xfId="2631"/>
    <cellStyle name="60% - Акцент6 28_ИД106142010 ДО 17.09.14" xfId="2632"/>
    <cellStyle name="60% - Акцент6 29" xfId="2633"/>
    <cellStyle name="60% - Акцент6 29 2" xfId="2634"/>
    <cellStyle name="60% - Акцент6 29 3" xfId="2635"/>
    <cellStyle name="60% - Акцент6 29 4" xfId="2636"/>
    <cellStyle name="60% - Акцент6 29_ИД106142010 ДО 17.09.14" xfId="2637"/>
    <cellStyle name="60% - Акцент6 3" xfId="2638"/>
    <cellStyle name="60% - Акцент6 30" xfId="2639"/>
    <cellStyle name="60% - Акцент6 30 2" xfId="2640"/>
    <cellStyle name="60% - Акцент6 30 3" xfId="2641"/>
    <cellStyle name="60% - Акцент6 30 4" xfId="2642"/>
    <cellStyle name="60% - Акцент6 30_ИД106142010 ДО 17.09.14" xfId="2643"/>
    <cellStyle name="60% - Акцент6 31" xfId="2644"/>
    <cellStyle name="60% - Акцент6 31 2" xfId="2645"/>
    <cellStyle name="60% - Акцент6 31 3" xfId="2646"/>
    <cellStyle name="60% - Акцент6 31 4" xfId="2647"/>
    <cellStyle name="60% - Акцент6 31_ИД106142010 ДО 17.09.14" xfId="2648"/>
    <cellStyle name="60% - Акцент6 32" xfId="2649"/>
    <cellStyle name="60% - Акцент6 32 2" xfId="2650"/>
    <cellStyle name="60% - Акцент6 32 3" xfId="2651"/>
    <cellStyle name="60% - Акцент6 32 4" xfId="2652"/>
    <cellStyle name="60% - Акцент6 32_ИД106142010 ДО 17.09.14" xfId="2653"/>
    <cellStyle name="60% - Акцент6 33" xfId="2654"/>
    <cellStyle name="60% - Акцент6 33 2" xfId="2655"/>
    <cellStyle name="60% - Акцент6 33 3" xfId="2656"/>
    <cellStyle name="60% - Акцент6 33 4" xfId="2657"/>
    <cellStyle name="60% - Акцент6 33_ИД106142010 ДО 17.09.14" xfId="2658"/>
    <cellStyle name="60% - Акцент6 34" xfId="2659"/>
    <cellStyle name="60% - Акцент6 34 2" xfId="2660"/>
    <cellStyle name="60% - Акцент6 34 3" xfId="2661"/>
    <cellStyle name="60% - Акцент6 34 4" xfId="2662"/>
    <cellStyle name="60% - Акцент6 34_ИД106142010 ДО 17.09.14" xfId="2663"/>
    <cellStyle name="60% - Акцент6 35" xfId="2664"/>
    <cellStyle name="60% - Акцент6 35 2" xfId="2665"/>
    <cellStyle name="60% - Акцент6 35 3" xfId="2666"/>
    <cellStyle name="60% - Акцент6 35 4" xfId="2667"/>
    <cellStyle name="60% - Акцент6 35_ИД106142010 ДО 17.09.14" xfId="2668"/>
    <cellStyle name="60% - Акцент6 36" xfId="2669"/>
    <cellStyle name="60% - Акцент6 36 2" xfId="2670"/>
    <cellStyle name="60% - Акцент6 36 3" xfId="2671"/>
    <cellStyle name="60% - Акцент6 36 4" xfId="2672"/>
    <cellStyle name="60% - Акцент6 36_ИД106142010 ДО 17.09.14" xfId="2673"/>
    <cellStyle name="60% - Акцент6 37" xfId="2674"/>
    <cellStyle name="60% - Акцент6 37 2" xfId="2675"/>
    <cellStyle name="60% - Акцент6 37 3" xfId="2676"/>
    <cellStyle name="60% - Акцент6 37 4" xfId="2677"/>
    <cellStyle name="60% - Акцент6 37_ИД106142010 ДО 17.09.14" xfId="2678"/>
    <cellStyle name="60% - Акцент6 38" xfId="2679"/>
    <cellStyle name="60% - Акцент6 38 2" xfId="2680"/>
    <cellStyle name="60% - Акцент6 38 3" xfId="2681"/>
    <cellStyle name="60% - Акцент6 38 4" xfId="2682"/>
    <cellStyle name="60% - Акцент6 38_ИД106142010 ДО 17.09.14" xfId="2683"/>
    <cellStyle name="60% - Акцент6 39" xfId="2684"/>
    <cellStyle name="60% - Акцент6 39 2" xfId="2685"/>
    <cellStyle name="60% - Акцент6 39 3" xfId="2686"/>
    <cellStyle name="60% - Акцент6 39 4" xfId="2687"/>
    <cellStyle name="60% - Акцент6 39_ИД106142010 ДО 17.09.14" xfId="2688"/>
    <cellStyle name="60% - Акцент6 4" xfId="2689"/>
    <cellStyle name="60% - Акцент6 40" xfId="2690"/>
    <cellStyle name="60% - Акцент6 40 2" xfId="2691"/>
    <cellStyle name="60% - Акцент6 40 3" xfId="2692"/>
    <cellStyle name="60% - Акцент6 40 4" xfId="2693"/>
    <cellStyle name="60% - Акцент6 40_ИД106142010 ДО 17.09.14" xfId="2694"/>
    <cellStyle name="60% - Акцент6 41" xfId="2695"/>
    <cellStyle name="60% - Акцент6 41 2" xfId="2696"/>
    <cellStyle name="60% - Акцент6 41 3" xfId="2697"/>
    <cellStyle name="60% - Акцент6 41 4" xfId="2698"/>
    <cellStyle name="60% - Акцент6 41_ИД106142010 ДО 17.09.14" xfId="2699"/>
    <cellStyle name="60% - Акцент6 42" xfId="2700"/>
    <cellStyle name="60% - Акцент6 42 2" xfId="2701"/>
    <cellStyle name="60% - Акцент6 42 3" xfId="2702"/>
    <cellStyle name="60% - Акцент6 42 4" xfId="2703"/>
    <cellStyle name="60% - Акцент6 42_ИД106142010 ДО 17.09.14" xfId="2704"/>
    <cellStyle name="60% - Акцент6 43" xfId="2705"/>
    <cellStyle name="60% - Акцент6 43 2" xfId="2706"/>
    <cellStyle name="60% - Акцент6 43 3" xfId="2707"/>
    <cellStyle name="60% - Акцент6 43 4" xfId="2708"/>
    <cellStyle name="60% - Акцент6 43_ИД106142010 ДО 17.09.14" xfId="2709"/>
    <cellStyle name="60% - Акцент6 44" xfId="2710"/>
    <cellStyle name="60% - Акцент6 44 2" xfId="2711"/>
    <cellStyle name="60% - Акцент6 44 3" xfId="2712"/>
    <cellStyle name="60% - Акцент6 44 4" xfId="2713"/>
    <cellStyle name="60% - Акцент6 44_ИД106142010 ДО 17.09.14" xfId="2714"/>
    <cellStyle name="60% - Акцент6 45" xfId="2715"/>
    <cellStyle name="60% - Акцент6 45 2" xfId="2716"/>
    <cellStyle name="60% - Акцент6 45 3" xfId="2717"/>
    <cellStyle name="60% - Акцент6 45 4" xfId="2718"/>
    <cellStyle name="60% - Акцент6 45_ИД106142010 ДО 17.09.14" xfId="2719"/>
    <cellStyle name="60% - Акцент6 46" xfId="2720"/>
    <cellStyle name="60% - Акцент6 46 2" xfId="2721"/>
    <cellStyle name="60% - Акцент6 46 3" xfId="2722"/>
    <cellStyle name="60% - Акцент6 46 4" xfId="2723"/>
    <cellStyle name="60% - Акцент6 46_ИД106142010 ДО 17.09.14" xfId="2724"/>
    <cellStyle name="60% - Акцент6 47" xfId="2725"/>
    <cellStyle name="60% - Акцент6 47 2" xfId="2726"/>
    <cellStyle name="60% - Акцент6 47 3" xfId="2727"/>
    <cellStyle name="60% - Акцент6 47 4" xfId="2728"/>
    <cellStyle name="60% - Акцент6 47_ИД106142010 ДО 17.09.14" xfId="2729"/>
    <cellStyle name="60% - Акцент6 48" xfId="2730"/>
    <cellStyle name="60% - Акцент6 48 2" xfId="2731"/>
    <cellStyle name="60% - Акцент6 48 3" xfId="2732"/>
    <cellStyle name="60% - Акцент6 48 4" xfId="2733"/>
    <cellStyle name="60% - Акцент6 48_ИД106142010 ДО 17.09.14" xfId="2734"/>
    <cellStyle name="60% - Акцент6 49" xfId="2735"/>
    <cellStyle name="60% - Акцент6 49 2" xfId="2736"/>
    <cellStyle name="60% - Акцент6 49 3" xfId="2737"/>
    <cellStyle name="60% - Акцент6 49 4" xfId="2738"/>
    <cellStyle name="60% - Акцент6 49_ИД106142010 ДО 17.09.14" xfId="2739"/>
    <cellStyle name="60% - Акцент6 5" xfId="2740"/>
    <cellStyle name="60% - Акцент6 50" xfId="2741"/>
    <cellStyle name="60% - Акцент6 50 2" xfId="2742"/>
    <cellStyle name="60% - Акцент6 50 3" xfId="4083"/>
    <cellStyle name="60% - Акцент6 50 4" xfId="4084"/>
    <cellStyle name="60% - Акцент6 50_ИД106142010 ДО 17.09.14" xfId="2743"/>
    <cellStyle name="60% - Акцент6 51" xfId="2744"/>
    <cellStyle name="60% - Акцент6 51 2" xfId="2745"/>
    <cellStyle name="60% - Акцент6 51 3" xfId="4085"/>
    <cellStyle name="60% - Акцент6 51 4" xfId="4086"/>
    <cellStyle name="60% - Акцент6 51_ИД106142010 ДО 17.09.14" xfId="2746"/>
    <cellStyle name="60% - Акцент6 52" xfId="2747"/>
    <cellStyle name="60% - Акцент6 52 2" xfId="2748"/>
    <cellStyle name="60% - Акцент6 52 3" xfId="4087"/>
    <cellStyle name="60% - Акцент6 52 4" xfId="4088"/>
    <cellStyle name="60% - Акцент6 52_ИД106142010 ДО 17.09.14" xfId="2749"/>
    <cellStyle name="60% - Акцент6 53" xfId="2750"/>
    <cellStyle name="60% - Акцент6 53 2" xfId="2751"/>
    <cellStyle name="60% - Акцент6 53 3" xfId="4089"/>
    <cellStyle name="60% - Акцент6 53 4" xfId="4090"/>
    <cellStyle name="60% - Акцент6 53_ИД106142010 ДО 17.09.14" xfId="2752"/>
    <cellStyle name="60% - Акцент6 54" xfId="2753"/>
    <cellStyle name="60% - Акцент6 54 2" xfId="2754"/>
    <cellStyle name="60% - Акцент6 54 3" xfId="4091"/>
    <cellStyle name="60% - Акцент6 54 4" xfId="4092"/>
    <cellStyle name="60% - Акцент6 54_ИД106142010 ДО 17.09.14" xfId="2755"/>
    <cellStyle name="60% - Акцент6 55" xfId="2756"/>
    <cellStyle name="60% - Акцент6 55 2" xfId="2757"/>
    <cellStyle name="60% - Акцент6 55 3" xfId="4093"/>
    <cellStyle name="60% - Акцент6 55 4" xfId="4094"/>
    <cellStyle name="60% - Акцент6 55_ИД106142010 ДО 17.09.14" xfId="2758"/>
    <cellStyle name="60% - Акцент6 56" xfId="2759"/>
    <cellStyle name="60% - Акцент6 56 2" xfId="2760"/>
    <cellStyle name="60% - Акцент6 56 3" xfId="4095"/>
    <cellStyle name="60% - Акцент6 56 4" xfId="4096"/>
    <cellStyle name="60% - Акцент6 56_ИД106142010 ДО 17.09.14" xfId="2761"/>
    <cellStyle name="60% - Акцент6 57" xfId="2762"/>
    <cellStyle name="60% - Акцент6 57 2" xfId="2763"/>
    <cellStyle name="60% - Акцент6 57 3" xfId="4097"/>
    <cellStyle name="60% - Акцент6 57 4" xfId="4098"/>
    <cellStyle name="60% - Акцент6 57_ИД106142010 ДО 17.09.14" xfId="2764"/>
    <cellStyle name="60% - Акцент6 58" xfId="2765"/>
    <cellStyle name="60% - Акцент6 58 2" xfId="2766"/>
    <cellStyle name="60% - Акцент6 58 3" xfId="4099"/>
    <cellStyle name="60% - Акцент6 58 4" xfId="4100"/>
    <cellStyle name="60% - Акцент6 58_ИД106142010 ДО 17.09.14" xfId="2767"/>
    <cellStyle name="60% - Акцент6 59" xfId="2768"/>
    <cellStyle name="60% - Акцент6 59 2" xfId="2769"/>
    <cellStyle name="60% - Акцент6 59 3" xfId="4101"/>
    <cellStyle name="60% - Акцент6 59 4" xfId="4102"/>
    <cellStyle name="60% - Акцент6 59_ИД106142010 ДО 17.09.14" xfId="2770"/>
    <cellStyle name="60% - Акцент6 6" xfId="2771"/>
    <cellStyle name="60% - Акцент6 60" xfId="2772"/>
    <cellStyle name="60% - Акцент6 60 2" xfId="2773"/>
    <cellStyle name="60% - Акцент6 60 3" xfId="4103"/>
    <cellStyle name="60% - Акцент6 60 4" xfId="4104"/>
    <cellStyle name="60% - Акцент6 60_ИД106142010 ДО 17.09.14" xfId="2774"/>
    <cellStyle name="60% - Акцент6 61" xfId="2775"/>
    <cellStyle name="60% - Акцент6 61 2" xfId="2776"/>
    <cellStyle name="60% - Акцент6 61 3" xfId="4105"/>
    <cellStyle name="60% - Акцент6 61 4" xfId="4106"/>
    <cellStyle name="60% - Акцент6 61_ИД106142010 ДО 17.09.14" xfId="2777"/>
    <cellStyle name="60% - Акцент6 62" xfId="2778"/>
    <cellStyle name="60% - Акцент6 62 2" xfId="2779"/>
    <cellStyle name="60% - Акцент6 62 3" xfId="4107"/>
    <cellStyle name="60% - Акцент6 62 4" xfId="4108"/>
    <cellStyle name="60% - Акцент6 62_ИД106142010 ДО 17.09.14" xfId="2780"/>
    <cellStyle name="60% - Акцент6 63" xfId="2781"/>
    <cellStyle name="60% - Акцент6 63 2" xfId="2782"/>
    <cellStyle name="60% - Акцент6 63 3" xfId="4109"/>
    <cellStyle name="60% - Акцент6 63 4" xfId="4110"/>
    <cellStyle name="60% - Акцент6 63_ИД106142010 ДО 17.09.14" xfId="2783"/>
    <cellStyle name="60% - Акцент6 64" xfId="2784"/>
    <cellStyle name="60% - Акцент6 64 2" xfId="2785"/>
    <cellStyle name="60% - Акцент6 64 3" xfId="4111"/>
    <cellStyle name="60% - Акцент6 64 4" xfId="4112"/>
    <cellStyle name="60% - Акцент6 64_ИД106142010 ДО 17.09.14" xfId="2786"/>
    <cellStyle name="60% - Акцент6 65" xfId="2787"/>
    <cellStyle name="60% - Акцент6 65 2" xfId="2788"/>
    <cellStyle name="60% - Акцент6 65 3" xfId="4113"/>
    <cellStyle name="60% - Акцент6 65 4" xfId="4114"/>
    <cellStyle name="60% - Акцент6 65_ИД106142010 ДО 17.09.14" xfId="2789"/>
    <cellStyle name="60% - Акцент6 66" xfId="2790"/>
    <cellStyle name="60% - Акцент6 66 2" xfId="2791"/>
    <cellStyle name="60% - Акцент6 66 3" xfId="4115"/>
    <cellStyle name="60% - Акцент6 66 4" xfId="4116"/>
    <cellStyle name="60% - Акцент6 67" xfId="2792"/>
    <cellStyle name="60% - Акцент6 67 2" xfId="2793"/>
    <cellStyle name="60% - Акцент6 67 3" xfId="4117"/>
    <cellStyle name="60% - Акцент6 67 4" xfId="4118"/>
    <cellStyle name="60% - Акцент6 68" xfId="2794"/>
    <cellStyle name="60% - Акцент6 68 2" xfId="2795"/>
    <cellStyle name="60% - Акцент6 68 3" xfId="4119"/>
    <cellStyle name="60% - Акцент6 68 4" xfId="4120"/>
    <cellStyle name="60% - Акцент6 69" xfId="2796"/>
    <cellStyle name="60% - Акцент6 69 2" xfId="2797"/>
    <cellStyle name="60% - Акцент6 69 3" xfId="4121"/>
    <cellStyle name="60% - Акцент6 69 4" xfId="4122"/>
    <cellStyle name="60% - Акцент6 7" xfId="2798"/>
    <cellStyle name="60% - Акцент6 70" xfId="2799"/>
    <cellStyle name="60% - Акцент6 70 2" xfId="2800"/>
    <cellStyle name="60% - Акцент6 70 3" xfId="4123"/>
    <cellStyle name="60% - Акцент6 70 4" xfId="4124"/>
    <cellStyle name="60% - Акцент6 71" xfId="2801"/>
    <cellStyle name="60% - Акцент6 71 2" xfId="2802"/>
    <cellStyle name="60% - Акцент6 71 3" xfId="4125"/>
    <cellStyle name="60% - Акцент6 71 4" xfId="4126"/>
    <cellStyle name="60% - Акцент6 72" xfId="2803"/>
    <cellStyle name="60% - Акцент6 72 2" xfId="2804"/>
    <cellStyle name="60% - Акцент6 72 3" xfId="4127"/>
    <cellStyle name="60% - Акцент6 72 4" xfId="4128"/>
    <cellStyle name="60% - Акцент6 73" xfId="2805"/>
    <cellStyle name="60% - Акцент6 73 2" xfId="2806"/>
    <cellStyle name="60% - Акцент6 73 3" xfId="4129"/>
    <cellStyle name="60% - Акцент6 73 4" xfId="4130"/>
    <cellStyle name="60% - Акцент6 74" xfId="2807"/>
    <cellStyle name="60% - Акцент6 74 2" xfId="2808"/>
    <cellStyle name="60% - Акцент6 74 3" xfId="4131"/>
    <cellStyle name="60% - Акцент6 74 4" xfId="4132"/>
    <cellStyle name="60% - Акцент6 75" xfId="2809"/>
    <cellStyle name="60% - Акцент6 75 2" xfId="2810"/>
    <cellStyle name="60% - Акцент6 75 3" xfId="4133"/>
    <cellStyle name="60% - Акцент6 75 4" xfId="4134"/>
    <cellStyle name="60% - Акцент6 76" xfId="2811"/>
    <cellStyle name="60% - Акцент6 76 2" xfId="2812"/>
    <cellStyle name="60% - Акцент6 76 3" xfId="4135"/>
    <cellStyle name="60% - Акцент6 76 4" xfId="4136"/>
    <cellStyle name="60% - Акцент6 77" xfId="2813"/>
    <cellStyle name="60% - Акцент6 77 2" xfId="2814"/>
    <cellStyle name="60% - Акцент6 77 3" xfId="4137"/>
    <cellStyle name="60% - Акцент6 77 4" xfId="4138"/>
    <cellStyle name="60% - Акцент6 78" xfId="2815"/>
    <cellStyle name="60% - Акцент6 78 2" xfId="2816"/>
    <cellStyle name="60% - Акцент6 78 3" xfId="4139"/>
    <cellStyle name="60% - Акцент6 78 4" xfId="4140"/>
    <cellStyle name="60% - Акцент6 79" xfId="2817"/>
    <cellStyle name="60% - Акцент6 79 2" xfId="2818"/>
    <cellStyle name="60% - Акцент6 79 3" xfId="4141"/>
    <cellStyle name="60% - Акцент6 79 4" xfId="4142"/>
    <cellStyle name="60% - Акцент6 8" xfId="2819"/>
    <cellStyle name="60% - Акцент6 80" xfId="2820"/>
    <cellStyle name="60% - Акцент6 80 2" xfId="2821"/>
    <cellStyle name="60% - Акцент6 80 3" xfId="4143"/>
    <cellStyle name="60% - Акцент6 80 4" xfId="4144"/>
    <cellStyle name="60% - Акцент6 81" xfId="2822"/>
    <cellStyle name="60% - Акцент6 81 2" xfId="2823"/>
    <cellStyle name="60% - Акцент6 81 3" xfId="4145"/>
    <cellStyle name="60% - Акцент6 81 4" xfId="4146"/>
    <cellStyle name="60% - Акцент6 82" xfId="2824"/>
    <cellStyle name="60% - Акцент6 82 2" xfId="2825"/>
    <cellStyle name="60% - Акцент6 82 3" xfId="4147"/>
    <cellStyle name="60% - Акцент6 82 4" xfId="4148"/>
    <cellStyle name="60% - Акцент6 83" xfId="2826"/>
    <cellStyle name="60% - Акцент6 83 2" xfId="2827"/>
    <cellStyle name="60% - Акцент6 83 3" xfId="4149"/>
    <cellStyle name="60% - Акцент6 83 4" xfId="4150"/>
    <cellStyle name="60% - Акцент6 84" xfId="2828"/>
    <cellStyle name="60% - Акцент6 84 2" xfId="2829"/>
    <cellStyle name="60% - Акцент6 84 3" xfId="4151"/>
    <cellStyle name="60% - Акцент6 84 4" xfId="4152"/>
    <cellStyle name="60% - Акцент6 85" xfId="2830"/>
    <cellStyle name="60% - Акцент6 85 2" xfId="2831"/>
    <cellStyle name="60% - Акцент6 85 3" xfId="4153"/>
    <cellStyle name="60% - Акцент6 85 4" xfId="4154"/>
    <cellStyle name="60% - Акцент6 86" xfId="2832"/>
    <cellStyle name="60% - Акцент6 86 2" xfId="2833"/>
    <cellStyle name="60% - Акцент6 86 3" xfId="4155"/>
    <cellStyle name="60% - Акцент6 86 4" xfId="4156"/>
    <cellStyle name="60% - Акцент6 87" xfId="2834"/>
    <cellStyle name="60% - Акцент6 87 2" xfId="2835"/>
    <cellStyle name="60% - Акцент6 87 3" xfId="4157"/>
    <cellStyle name="60% - Акцент6 87 4" xfId="4158"/>
    <cellStyle name="60% - Акцент6 88" xfId="2836"/>
    <cellStyle name="60% - Акцент6 88 2" xfId="2837"/>
    <cellStyle name="60% - Акцент6 88 3" xfId="4159"/>
    <cellStyle name="60% - Акцент6 88 4" xfId="4160"/>
    <cellStyle name="60% - Акцент6 89" xfId="2838"/>
    <cellStyle name="60% - Акцент6 89 2" xfId="2839"/>
    <cellStyle name="60% - Акцент6 89 3" xfId="4161"/>
    <cellStyle name="60% - Акцент6 89 4" xfId="4162"/>
    <cellStyle name="60% - Акцент6 9" xfId="2840"/>
    <cellStyle name="60% - Акцент6 90" xfId="2841"/>
    <cellStyle name="60% - Акцент6 90 2" xfId="2842"/>
    <cellStyle name="60% - Акцент6 90 3" xfId="4163"/>
    <cellStyle name="60% - Акцент6 90 4" xfId="4164"/>
    <cellStyle name="60% - Акцент6 91" xfId="2843"/>
    <cellStyle name="60% - Акцент6 91 2" xfId="2844"/>
    <cellStyle name="60% - Акцент6 91 3" xfId="4165"/>
    <cellStyle name="60% - Акцент6 91 4" xfId="4166"/>
    <cellStyle name="60% - Акцент6 92" xfId="2845"/>
    <cellStyle name="60% - Акцент6 92 2" xfId="2846"/>
    <cellStyle name="60% - Акцент6 92 3" xfId="4167"/>
    <cellStyle name="60% - Акцент6 92 4" xfId="4168"/>
    <cellStyle name="60% - Акцент6 93" xfId="2847"/>
    <cellStyle name="60% - Акцент6 93 2" xfId="2848"/>
    <cellStyle name="60% - Акцент6 93 3" xfId="4169"/>
    <cellStyle name="60% - Акцент6 93 4" xfId="4170"/>
    <cellStyle name="60% - Акцент6 94" xfId="2849"/>
    <cellStyle name="60% - Акцент6 94 2" xfId="2850"/>
    <cellStyle name="60% - Акцент6 94 3" xfId="4171"/>
    <cellStyle name="60% - Акцент6 94 4" xfId="4172"/>
    <cellStyle name="60% - Акцент6 95" xfId="2851"/>
    <cellStyle name="60% - Акцент6 95 2" xfId="2852"/>
    <cellStyle name="60% - Акцент6 96" xfId="2853"/>
    <cellStyle name="60% - Акцент6 96 2" xfId="2854"/>
    <cellStyle name="60% - Акцент6 97" xfId="2855"/>
    <cellStyle name="60% - Акцент6 97 2" xfId="2856"/>
    <cellStyle name="60% - Акцент6 98" xfId="2857"/>
    <cellStyle name="60% - Акцент6 98 2" xfId="2858"/>
    <cellStyle name="60% - Акцент6 99" xfId="2859"/>
    <cellStyle name="60% - Акцент6 99 2" xfId="2860"/>
    <cellStyle name="Accent1" xfId="2861"/>
    <cellStyle name="Accent2" xfId="2862"/>
    <cellStyle name="Accent3" xfId="2863"/>
    <cellStyle name="Accent4" xfId="2864"/>
    <cellStyle name="Accent5" xfId="2865"/>
    <cellStyle name="Accent6" xfId="2866"/>
    <cellStyle name="Bad" xfId="2867"/>
    <cellStyle name="Calculation" xfId="2868"/>
    <cellStyle name="Check Cell" xfId="2869"/>
    <cellStyle name="Explanatory Text" xfId="2870"/>
    <cellStyle name="Good" xfId="2871"/>
    <cellStyle name="Heading 1" xfId="2872"/>
    <cellStyle name="Heading 2" xfId="2873"/>
    <cellStyle name="Heading 3" xfId="2874"/>
    <cellStyle name="Heading 4" xfId="2875"/>
    <cellStyle name="Input" xfId="2876"/>
    <cellStyle name="Linked Cell" xfId="2877"/>
    <cellStyle name="Neutral" xfId="2878"/>
    <cellStyle name="Note" xfId="2879"/>
    <cellStyle name="Output" xfId="2880"/>
    <cellStyle name="Title" xfId="2881"/>
    <cellStyle name="Total" xfId="2882"/>
    <cellStyle name="Warning Text" xfId="2883"/>
    <cellStyle name="Акцент1 2" xfId="2884"/>
    <cellStyle name="Акцент1 3" xfId="2885"/>
    <cellStyle name="Акцент2 2" xfId="2886"/>
    <cellStyle name="Акцент2 3" xfId="2887"/>
    <cellStyle name="Акцент3 2" xfId="2888"/>
    <cellStyle name="Акцент3 3" xfId="2889"/>
    <cellStyle name="Акцент4 2" xfId="2890"/>
    <cellStyle name="Акцент4 3" xfId="2891"/>
    <cellStyle name="Акцент5 2" xfId="2892"/>
    <cellStyle name="Акцент5 3" xfId="2893"/>
    <cellStyle name="Акцент6 2" xfId="2894"/>
    <cellStyle name="Акцент6 3" xfId="2895"/>
    <cellStyle name="Ввод  2" xfId="2896"/>
    <cellStyle name="Ввод  3" xfId="2897"/>
    <cellStyle name="Вывод 2" xfId="2898"/>
    <cellStyle name="Вывод 3" xfId="2899"/>
    <cellStyle name="Вычисление 2" xfId="2900"/>
    <cellStyle name="Вычисление 3" xfId="2901"/>
    <cellStyle name="Денежный 10" xfId="2902"/>
    <cellStyle name="Денежный 11" xfId="2903"/>
    <cellStyle name="Денежный 12" xfId="2904"/>
    <cellStyle name="Денежный 13" xfId="2905"/>
    <cellStyle name="Денежный 14" xfId="2906"/>
    <cellStyle name="Денежный 15" xfId="2907"/>
    <cellStyle name="Денежный 16" xfId="2908"/>
    <cellStyle name="Денежный 17" xfId="2909"/>
    <cellStyle name="Денежный 18" xfId="2910"/>
    <cellStyle name="Денежный 18 2" xfId="2911"/>
    <cellStyle name="Денежный 18 3" xfId="2912"/>
    <cellStyle name="Денежный 18 4" xfId="2913"/>
    <cellStyle name="Денежный 19" xfId="2914"/>
    <cellStyle name="Денежный 19 2" xfId="2915"/>
    <cellStyle name="Денежный 19 3" xfId="2916"/>
    <cellStyle name="Денежный 19 4" xfId="2917"/>
    <cellStyle name="Денежный 2" xfId="2918"/>
    <cellStyle name="Денежный 2 2" xfId="2919"/>
    <cellStyle name="Денежный 20" xfId="2920"/>
    <cellStyle name="Денежный 20 2" xfId="2921"/>
    <cellStyle name="Денежный 20 3" xfId="2922"/>
    <cellStyle name="Денежный 20 4" xfId="2923"/>
    <cellStyle name="Денежный 3" xfId="2924"/>
    <cellStyle name="Денежный 3 2" xfId="2925"/>
    <cellStyle name="Денежный 4" xfId="2926"/>
    <cellStyle name="Денежный 5" xfId="2927"/>
    <cellStyle name="Денежный 6" xfId="2928"/>
    <cellStyle name="Денежный 7" xfId="2929"/>
    <cellStyle name="Денежный 8" xfId="2930"/>
    <cellStyle name="Денежный 9" xfId="2931"/>
    <cellStyle name="Заголовок 1 2" xfId="2932"/>
    <cellStyle name="Заголовок 1 3" xfId="2933"/>
    <cellStyle name="Заголовок 2 2" xfId="2934"/>
    <cellStyle name="Заголовок 2 3" xfId="2935"/>
    <cellStyle name="Заголовок 3 2" xfId="2936"/>
    <cellStyle name="Заголовок 3 3" xfId="2937"/>
    <cellStyle name="Заголовок 4 2" xfId="2938"/>
    <cellStyle name="Заголовок 4 3" xfId="2939"/>
    <cellStyle name="Итог 2" xfId="2940"/>
    <cellStyle name="Итог 3" xfId="2941"/>
    <cellStyle name="Контрольная ячейка 2" xfId="2942"/>
    <cellStyle name="Контрольная ячейка 3" xfId="2943"/>
    <cellStyle name="Название 2" xfId="2944"/>
    <cellStyle name="Название 3" xfId="2945"/>
    <cellStyle name="Название 3 2" xfId="3451"/>
    <cellStyle name="Нейтральный 2" xfId="2946"/>
    <cellStyle name="Нейтральный 3" xfId="2947"/>
    <cellStyle name="Обычный" xfId="0" builtinId="0"/>
    <cellStyle name="Обычный 10" xfId="2948"/>
    <cellStyle name="Обычный 11" xfId="2949"/>
    <cellStyle name="Обычный 12" xfId="2950"/>
    <cellStyle name="Обычный 13" xfId="2951"/>
    <cellStyle name="Обычный 14" xfId="2952"/>
    <cellStyle name="Обычный 15" xfId="2953"/>
    <cellStyle name="Обычный 16" xfId="2954"/>
    <cellStyle name="Обычный 17" xfId="2955"/>
    <cellStyle name="Обычный 18" xfId="2956"/>
    <cellStyle name="Обычный 19" xfId="2957"/>
    <cellStyle name="Обычный 2" xfId="2958"/>
    <cellStyle name="Обычный 2 2" xfId="2959"/>
    <cellStyle name="Обычный 2 3" xfId="2960"/>
    <cellStyle name="Обычный 20" xfId="2961"/>
    <cellStyle name="Обычный 21" xfId="2962"/>
    <cellStyle name="Обычный 22" xfId="2963"/>
    <cellStyle name="Обычный 23" xfId="2964"/>
    <cellStyle name="Обычный 24" xfId="2965"/>
    <cellStyle name="Обычный 24 2" xfId="2966"/>
    <cellStyle name="Обычный 24 3" xfId="2967"/>
    <cellStyle name="Обычный 25" xfId="2968"/>
    <cellStyle name="Обычный 26" xfId="2969"/>
    <cellStyle name="Обычный 27" xfId="2970"/>
    <cellStyle name="Обычный 28" xfId="2971"/>
    <cellStyle name="Обычный 29" xfId="2972"/>
    <cellStyle name="Обычный 3" xfId="2973"/>
    <cellStyle name="Обычный 30" xfId="2974"/>
    <cellStyle name="Обычный 31" xfId="2975"/>
    <cellStyle name="Обычный 32" xfId="2976"/>
    <cellStyle name="Обычный 33" xfId="2977"/>
    <cellStyle name="Обычный 34" xfId="2978"/>
    <cellStyle name="Обычный 35" xfId="2979"/>
    <cellStyle name="Обычный 36" xfId="2980"/>
    <cellStyle name="Обычный 37" xfId="2981"/>
    <cellStyle name="Обычный 37 2" xfId="2982"/>
    <cellStyle name="Обычный 37_ИД287146010" xfId="2983"/>
    <cellStyle name="Обычный 38" xfId="2984"/>
    <cellStyle name="Обычный 39" xfId="2985"/>
    <cellStyle name="Обычный 4" xfId="2986"/>
    <cellStyle name="Обычный 40" xfId="2987"/>
    <cellStyle name="Обычный 41" xfId="2988"/>
    <cellStyle name="Обычный 42" xfId="2989"/>
    <cellStyle name="Обычный 43" xfId="2990"/>
    <cellStyle name="Обычный 44" xfId="2991"/>
    <cellStyle name="Обычный 45" xfId="2992"/>
    <cellStyle name="Обычный 46" xfId="2993"/>
    <cellStyle name="Обычный 47" xfId="2994"/>
    <cellStyle name="Обычный 48" xfId="2995"/>
    <cellStyle name="Обычный 49" xfId="2996"/>
    <cellStyle name="Обычный 5" xfId="2997"/>
    <cellStyle name="Обычный 50" xfId="2998"/>
    <cellStyle name="Обычный 51" xfId="2999"/>
    <cellStyle name="Обычный 52" xfId="3000"/>
    <cellStyle name="Обычный 53" xfId="3001"/>
    <cellStyle name="Обычный 54" xfId="3002"/>
    <cellStyle name="Обычный 55" xfId="3003"/>
    <cellStyle name="Обычный 55 2" xfId="4173"/>
    <cellStyle name="Обычный 55 3" xfId="4174"/>
    <cellStyle name="Обычный 55 4" xfId="4175"/>
    <cellStyle name="Обычный 56" xfId="3004"/>
    <cellStyle name="Обычный 57" xfId="3005"/>
    <cellStyle name="Обычный 58" xfId="3006"/>
    <cellStyle name="Обычный 59" xfId="3007"/>
    <cellStyle name="Обычный 6" xfId="3008"/>
    <cellStyle name="Обычный 60" xfId="3009"/>
    <cellStyle name="Обычный 61" xfId="3010"/>
    <cellStyle name="Обычный 62" xfId="3011"/>
    <cellStyle name="Обычный 63" xfId="3012"/>
    <cellStyle name="Обычный 64" xfId="3013"/>
    <cellStyle name="Обычный 64 2" xfId="4176"/>
    <cellStyle name="Обычный 65" xfId="3014"/>
    <cellStyle name="Обычный 66" xfId="3015"/>
    <cellStyle name="Обычный 67" xfId="3016"/>
    <cellStyle name="Обычный 68" xfId="3017"/>
    <cellStyle name="Обычный 69" xfId="3018"/>
    <cellStyle name="Обычный 69 2" xfId="4177"/>
    <cellStyle name="Обычный 69 3" xfId="4178"/>
    <cellStyle name="Обычный 69 4" xfId="4179"/>
    <cellStyle name="Обычный 69 5" xfId="4180"/>
    <cellStyle name="Обычный 69 6" xfId="4181"/>
    <cellStyle name="Обычный 7" xfId="3019"/>
    <cellStyle name="Обычный 70" xfId="3020"/>
    <cellStyle name="Обычный 71" xfId="3021"/>
    <cellStyle name="Обычный 72" xfId="3022"/>
    <cellStyle name="Обычный 73" xfId="3023"/>
    <cellStyle name="Обычный 74" xfId="3449"/>
    <cellStyle name="Обычный 75" xfId="3450"/>
    <cellStyle name="Обычный 8" xfId="3024"/>
    <cellStyle name="Обычный 9" xfId="3025"/>
    <cellStyle name="Обычный_245150013_vrmu" xfId="3026"/>
    <cellStyle name="Обычный_Лист1" xfId="3027"/>
    <cellStyle name="Плохой 2" xfId="3028"/>
    <cellStyle name="Плохой 3" xfId="3029"/>
    <cellStyle name="Пояснение 2" xfId="3030"/>
    <cellStyle name="Пояснение 3" xfId="3031"/>
    <cellStyle name="Примечание 10" xfId="3032"/>
    <cellStyle name="Примечание 10 2" xfId="3033"/>
    <cellStyle name="Примечание 100" xfId="3034"/>
    <cellStyle name="Примечание 100 2" xfId="3035"/>
    <cellStyle name="Примечание 101" xfId="3036"/>
    <cellStyle name="Примечание 101 2" xfId="3037"/>
    <cellStyle name="Примечание 102" xfId="3038"/>
    <cellStyle name="Примечание 102 2" xfId="3039"/>
    <cellStyle name="Примечание 103" xfId="3040"/>
    <cellStyle name="Примечание 103 2" xfId="3041"/>
    <cellStyle name="Примечание 104" xfId="3042"/>
    <cellStyle name="Примечание 104 2" xfId="3043"/>
    <cellStyle name="Примечание 105" xfId="3044"/>
    <cellStyle name="Примечание 105 2" xfId="3045"/>
    <cellStyle name="Примечание 106" xfId="3046"/>
    <cellStyle name="Примечание 106 2" xfId="3047"/>
    <cellStyle name="Примечание 107" xfId="3048"/>
    <cellStyle name="Примечание 107 2" xfId="3049"/>
    <cellStyle name="Примечание 108" xfId="3050"/>
    <cellStyle name="Примечание 108 2" xfId="3051"/>
    <cellStyle name="Примечание 109" xfId="3052"/>
    <cellStyle name="Примечание 109 2" xfId="3053"/>
    <cellStyle name="Примечание 11" xfId="3054"/>
    <cellStyle name="Примечание 11 2" xfId="3055"/>
    <cellStyle name="Примечание 110" xfId="3056"/>
    <cellStyle name="Примечание 110 2" xfId="3057"/>
    <cellStyle name="Примечание 111" xfId="3058"/>
    <cellStyle name="Примечание 111 2" xfId="3059"/>
    <cellStyle name="Примечание 112" xfId="3060"/>
    <cellStyle name="Примечание 112 2" xfId="3061"/>
    <cellStyle name="Примечание 113" xfId="3062"/>
    <cellStyle name="Примечание 113 2" xfId="3063"/>
    <cellStyle name="Примечание 114" xfId="3064"/>
    <cellStyle name="Примечание 114 2" xfId="3065"/>
    <cellStyle name="Примечание 115" xfId="3066"/>
    <cellStyle name="Примечание 115 2" xfId="3067"/>
    <cellStyle name="Примечание 116" xfId="3068"/>
    <cellStyle name="Примечание 116 2" xfId="3069"/>
    <cellStyle name="Примечание 117" xfId="3070"/>
    <cellStyle name="Примечание 117 2" xfId="3071"/>
    <cellStyle name="Примечание 118" xfId="3072"/>
    <cellStyle name="Примечание 118 2" xfId="3073"/>
    <cellStyle name="Примечание 119" xfId="3074"/>
    <cellStyle name="Примечание 119 2" xfId="3075"/>
    <cellStyle name="Примечание 12" xfId="3076"/>
    <cellStyle name="Примечание 12 2" xfId="3077"/>
    <cellStyle name="Примечание 120" xfId="3078"/>
    <cellStyle name="Примечание 120 2" xfId="3079"/>
    <cellStyle name="Примечание 121" xfId="3080"/>
    <cellStyle name="Примечание 121 2" xfId="3081"/>
    <cellStyle name="Примечание 122" xfId="3082"/>
    <cellStyle name="Примечание 122 2" xfId="3083"/>
    <cellStyle name="Примечание 123" xfId="3084"/>
    <cellStyle name="Примечание 123 2" xfId="3085"/>
    <cellStyle name="Примечание 124" xfId="3086"/>
    <cellStyle name="Примечание 124 2" xfId="3087"/>
    <cellStyle name="Примечание 125" xfId="3088"/>
    <cellStyle name="Примечание 125 2" xfId="3089"/>
    <cellStyle name="Примечание 126" xfId="3090"/>
    <cellStyle name="Примечание 126 2" xfId="3091"/>
    <cellStyle name="Примечание 127" xfId="3092"/>
    <cellStyle name="Примечание 127 2" xfId="3093"/>
    <cellStyle name="Примечание 128" xfId="3094"/>
    <cellStyle name="Примечание 128 2" xfId="3452"/>
    <cellStyle name="Примечание 129" xfId="4182"/>
    <cellStyle name="Примечание 13" xfId="3095"/>
    <cellStyle name="Примечание 13 2" xfId="3096"/>
    <cellStyle name="Примечание 130" xfId="4183"/>
    <cellStyle name="Примечание 131" xfId="4184"/>
    <cellStyle name="Примечание 132" xfId="4185"/>
    <cellStyle name="Примечание 133" xfId="4186"/>
    <cellStyle name="Примечание 134" xfId="4187"/>
    <cellStyle name="Примечание 135" xfId="4188"/>
    <cellStyle name="Примечание 136" xfId="4189"/>
    <cellStyle name="Примечание 137" xfId="4190"/>
    <cellStyle name="Примечание 138" xfId="4191"/>
    <cellStyle name="Примечание 139" xfId="4192"/>
    <cellStyle name="Примечание 14" xfId="3097"/>
    <cellStyle name="Примечание 14 2" xfId="3098"/>
    <cellStyle name="Примечание 140" xfId="4193"/>
    <cellStyle name="Примечание 141" xfId="4194"/>
    <cellStyle name="Примечание 15" xfId="3099"/>
    <cellStyle name="Примечание 15 2" xfId="3100"/>
    <cellStyle name="Примечание 16" xfId="3101"/>
    <cellStyle name="Примечание 16 2" xfId="3102"/>
    <cellStyle name="Примечание 17" xfId="3103"/>
    <cellStyle name="Примечание 17 2" xfId="3104"/>
    <cellStyle name="Примечание 18" xfId="3105"/>
    <cellStyle name="Примечание 18 2" xfId="3106"/>
    <cellStyle name="Примечание 19" xfId="3107"/>
    <cellStyle name="Примечание 19 2" xfId="3108"/>
    <cellStyle name="Примечание 19 3" xfId="3109"/>
    <cellStyle name="Примечание 19 4" xfId="3110"/>
    <cellStyle name="Примечание 19 5" xfId="3111"/>
    <cellStyle name="Примечание 2" xfId="3112"/>
    <cellStyle name="Примечание 2 2" xfId="3113"/>
    <cellStyle name="Примечание 2 3" xfId="3114"/>
    <cellStyle name="Примечание 20" xfId="3115"/>
    <cellStyle name="Примечание 20 2" xfId="3116"/>
    <cellStyle name="Примечание 20 3" xfId="3117"/>
    <cellStyle name="Примечание 20 4" xfId="3118"/>
    <cellStyle name="Примечание 20 5" xfId="3119"/>
    <cellStyle name="Примечание 21" xfId="3120"/>
    <cellStyle name="Примечание 21 2" xfId="3121"/>
    <cellStyle name="Примечание 21 3" xfId="3122"/>
    <cellStyle name="Примечание 21 4" xfId="3123"/>
    <cellStyle name="Примечание 21 5" xfId="3124"/>
    <cellStyle name="Примечание 22" xfId="3125"/>
    <cellStyle name="Примечание 22 2" xfId="3126"/>
    <cellStyle name="Примечание 22 3" xfId="3127"/>
    <cellStyle name="Примечание 22 3 2" xfId="3128"/>
    <cellStyle name="Примечание 22 3 2 2" xfId="3129"/>
    <cellStyle name="Примечание 22 4" xfId="3130"/>
    <cellStyle name="Примечание 22 5" xfId="3131"/>
    <cellStyle name="Примечание 23" xfId="3132"/>
    <cellStyle name="Примечание 23 2" xfId="3133"/>
    <cellStyle name="Примечание 23 3" xfId="3134"/>
    <cellStyle name="Примечание 23 3 2" xfId="3135"/>
    <cellStyle name="Примечание 23 3 2 2" xfId="3136"/>
    <cellStyle name="Примечание 23 4" xfId="3137"/>
    <cellStyle name="Примечание 23 5" xfId="3138"/>
    <cellStyle name="Примечание 24" xfId="3139"/>
    <cellStyle name="Примечание 24 2" xfId="3140"/>
    <cellStyle name="Примечание 24 3" xfId="3141"/>
    <cellStyle name="Примечание 24 3 2" xfId="3142"/>
    <cellStyle name="Примечание 24 3 2 2" xfId="3143"/>
    <cellStyle name="Примечание 24 4" xfId="3144"/>
    <cellStyle name="Примечание 24 5" xfId="3145"/>
    <cellStyle name="Примечание 25" xfId="3146"/>
    <cellStyle name="Примечание 25 2" xfId="3147"/>
    <cellStyle name="Примечание 25 3" xfId="3148"/>
    <cellStyle name="Примечание 25 3 2" xfId="3149"/>
    <cellStyle name="Примечание 25 3 2 2" xfId="3150"/>
    <cellStyle name="Примечание 25 4" xfId="3151"/>
    <cellStyle name="Примечание 25 5" xfId="3152"/>
    <cellStyle name="Примечание 26" xfId="3153"/>
    <cellStyle name="Примечание 26 2" xfId="3154"/>
    <cellStyle name="Примечание 26 3" xfId="3155"/>
    <cellStyle name="Примечание 26 3 2" xfId="3156"/>
    <cellStyle name="Примечание 26 3 2 2" xfId="3157"/>
    <cellStyle name="Примечание 26 4" xfId="3158"/>
    <cellStyle name="Примечание 26 5" xfId="3159"/>
    <cellStyle name="Примечание 27" xfId="3160"/>
    <cellStyle name="Примечание 27 2" xfId="3161"/>
    <cellStyle name="Примечание 27 3" xfId="3162"/>
    <cellStyle name="Примечание 27 3 2" xfId="3163"/>
    <cellStyle name="Примечание 27 3 2 2" xfId="3164"/>
    <cellStyle name="Примечание 27 4" xfId="3165"/>
    <cellStyle name="Примечание 27 5" xfId="3166"/>
    <cellStyle name="Примечание 28" xfId="3167"/>
    <cellStyle name="Примечание 28 2" xfId="3168"/>
    <cellStyle name="Примечание 28 3" xfId="3169"/>
    <cellStyle name="Примечание 28 3 2" xfId="3170"/>
    <cellStyle name="Примечание 28 3 2 2" xfId="3171"/>
    <cellStyle name="Примечание 28 4" xfId="3172"/>
    <cellStyle name="Примечание 28 5" xfId="3173"/>
    <cellStyle name="Примечание 29" xfId="3174"/>
    <cellStyle name="Примечание 29 2" xfId="3175"/>
    <cellStyle name="Примечание 29 3" xfId="3176"/>
    <cellStyle name="Примечание 29 3 2" xfId="3177"/>
    <cellStyle name="Примечание 29 3 2 2" xfId="3178"/>
    <cellStyle name="Примечание 29 4" xfId="3179"/>
    <cellStyle name="Примечание 29 5" xfId="3180"/>
    <cellStyle name="Примечание 3" xfId="3181"/>
    <cellStyle name="Примечание 3 2" xfId="3182"/>
    <cellStyle name="Примечание 30" xfId="3183"/>
    <cellStyle name="Примечание 30 2" xfId="3184"/>
    <cellStyle name="Примечание 30 3" xfId="3185"/>
    <cellStyle name="Примечание 30 3 2" xfId="3186"/>
    <cellStyle name="Примечание 30 3 2 2" xfId="3187"/>
    <cellStyle name="Примечание 30 4" xfId="3188"/>
    <cellStyle name="Примечание 30 5" xfId="3189"/>
    <cellStyle name="Примечание 31" xfId="3190"/>
    <cellStyle name="Примечание 31 2" xfId="3191"/>
    <cellStyle name="Примечание 31 2 2" xfId="3192"/>
    <cellStyle name="Примечание 31 2 2 2" xfId="3193"/>
    <cellStyle name="Примечание 31 3" xfId="3194"/>
    <cellStyle name="Примечание 31 4" xfId="3195"/>
    <cellStyle name="Примечание 32" xfId="3196"/>
    <cellStyle name="Примечание 32 2" xfId="3197"/>
    <cellStyle name="Примечание 32 2 2" xfId="3198"/>
    <cellStyle name="Примечание 32 2 2 2" xfId="3199"/>
    <cellStyle name="Примечание 32 3" xfId="3200"/>
    <cellStyle name="Примечание 32 4" xfId="3201"/>
    <cellStyle name="Примечание 33" xfId="3202"/>
    <cellStyle name="Примечание 33 2" xfId="3203"/>
    <cellStyle name="Примечание 33 2 2" xfId="3204"/>
    <cellStyle name="Примечание 33 2 2 2" xfId="3205"/>
    <cellStyle name="Примечание 33 3" xfId="3206"/>
    <cellStyle name="Примечание 33 4" xfId="3207"/>
    <cellStyle name="Примечание 34" xfId="3208"/>
    <cellStyle name="Примечание 34 2" xfId="3209"/>
    <cellStyle name="Примечание 34 2 2" xfId="3210"/>
    <cellStyle name="Примечание 34 2 2 2" xfId="3211"/>
    <cellStyle name="Примечание 34 3" xfId="3212"/>
    <cellStyle name="Примечание 34 4" xfId="3213"/>
    <cellStyle name="Примечание 35" xfId="3214"/>
    <cellStyle name="Примечание 35 2" xfId="3215"/>
    <cellStyle name="Примечание 35 2 2" xfId="3216"/>
    <cellStyle name="Примечание 35 2 2 2" xfId="3217"/>
    <cellStyle name="Примечание 35 3" xfId="3218"/>
    <cellStyle name="Примечание 35 4" xfId="3219"/>
    <cellStyle name="Примечание 36" xfId="3220"/>
    <cellStyle name="Примечание 36 2" xfId="3221"/>
    <cellStyle name="Примечание 36 2 2" xfId="3222"/>
    <cellStyle name="Примечание 36 2 2 2" xfId="3223"/>
    <cellStyle name="Примечание 36 3" xfId="3224"/>
    <cellStyle name="Примечание 36 4" xfId="3225"/>
    <cellStyle name="Примечание 37" xfId="3226"/>
    <cellStyle name="Примечание 37 2" xfId="3227"/>
    <cellStyle name="Примечание 37 2 2" xfId="3228"/>
    <cellStyle name="Примечание 37 2 2 2" xfId="3229"/>
    <cellStyle name="Примечание 37 3" xfId="3230"/>
    <cellStyle name="Примечание 37 4" xfId="3231"/>
    <cellStyle name="Примечание 38" xfId="3232"/>
    <cellStyle name="Примечание 38 2" xfId="3233"/>
    <cellStyle name="Примечание 38 2 2" xfId="3234"/>
    <cellStyle name="Примечание 38 2 2 2" xfId="3235"/>
    <cellStyle name="Примечание 38 3" xfId="3236"/>
    <cellStyle name="Примечание 38 4" xfId="3237"/>
    <cellStyle name="Примечание 39" xfId="3238"/>
    <cellStyle name="Примечание 39 2" xfId="3239"/>
    <cellStyle name="Примечание 39 2 2" xfId="3240"/>
    <cellStyle name="Примечание 39 2 2 2" xfId="3241"/>
    <cellStyle name="Примечание 39 3" xfId="3242"/>
    <cellStyle name="Примечание 39 4" xfId="3243"/>
    <cellStyle name="Примечание 4" xfId="3244"/>
    <cellStyle name="Примечание 4 2" xfId="3245"/>
    <cellStyle name="Примечание 40" xfId="3246"/>
    <cellStyle name="Примечание 40 2" xfId="3247"/>
    <cellStyle name="Примечание 40 2 2" xfId="3248"/>
    <cellStyle name="Примечание 40 2 2 2" xfId="3249"/>
    <cellStyle name="Примечание 40 3" xfId="3250"/>
    <cellStyle name="Примечание 40 4" xfId="3251"/>
    <cellStyle name="Примечание 41" xfId="3252"/>
    <cellStyle name="Примечание 41 2" xfId="3253"/>
    <cellStyle name="Примечание 41 2 2" xfId="3254"/>
    <cellStyle name="Примечание 41 2 2 2" xfId="3255"/>
    <cellStyle name="Примечание 41 3" xfId="3256"/>
    <cellStyle name="Примечание 41 4" xfId="3257"/>
    <cellStyle name="Примечание 42" xfId="3258"/>
    <cellStyle name="Примечание 42 2" xfId="3259"/>
    <cellStyle name="Примечание 42 2 2" xfId="3260"/>
    <cellStyle name="Примечание 42 2 2 2" xfId="3261"/>
    <cellStyle name="Примечание 42 3" xfId="3262"/>
    <cellStyle name="Примечание 42 4" xfId="3263"/>
    <cellStyle name="Примечание 43" xfId="3264"/>
    <cellStyle name="Примечание 43 2" xfId="3265"/>
    <cellStyle name="Примечание 43 2 2" xfId="3266"/>
    <cellStyle name="Примечание 43 2 2 2" xfId="3267"/>
    <cellStyle name="Примечание 43 3" xfId="3268"/>
    <cellStyle name="Примечание 43 4" xfId="3269"/>
    <cellStyle name="Примечание 44" xfId="3270"/>
    <cellStyle name="Примечание 44 2" xfId="3271"/>
    <cellStyle name="Примечание 44 2 2" xfId="3272"/>
    <cellStyle name="Примечание 44 2 2 2" xfId="3273"/>
    <cellStyle name="Примечание 44 3" xfId="3274"/>
    <cellStyle name="Примечание 44 4" xfId="3275"/>
    <cellStyle name="Примечание 45" xfId="3276"/>
    <cellStyle name="Примечание 45 2" xfId="3277"/>
    <cellStyle name="Примечание 45 2 2" xfId="3278"/>
    <cellStyle name="Примечание 45 2 2 2" xfId="3279"/>
    <cellStyle name="Примечание 45 3" xfId="3280"/>
    <cellStyle name="Примечание 45 4" xfId="3281"/>
    <cellStyle name="Примечание 46" xfId="3282"/>
    <cellStyle name="Примечание 46 2" xfId="3283"/>
    <cellStyle name="Примечание 46 2 2" xfId="3284"/>
    <cellStyle name="Примечание 46 2 2 2" xfId="3285"/>
    <cellStyle name="Примечание 46 3" xfId="3286"/>
    <cellStyle name="Примечание 46 4" xfId="3287"/>
    <cellStyle name="Примечание 47" xfId="3288"/>
    <cellStyle name="Примечание 47 2" xfId="3289"/>
    <cellStyle name="Примечание 47 2 2" xfId="3290"/>
    <cellStyle name="Примечание 47 2 2 2" xfId="3291"/>
    <cellStyle name="Примечание 47 3" xfId="3292"/>
    <cellStyle name="Примечание 47 4" xfId="3293"/>
    <cellStyle name="Примечание 48" xfId="3294"/>
    <cellStyle name="Примечание 48 2" xfId="3295"/>
    <cellStyle name="Примечание 48 2 2" xfId="3296"/>
    <cellStyle name="Примечание 48 2 2 2" xfId="3297"/>
    <cellStyle name="Примечание 48 3" xfId="3298"/>
    <cellStyle name="Примечание 48 4" xfId="3299"/>
    <cellStyle name="Примечание 49" xfId="3300"/>
    <cellStyle name="Примечание 49 2" xfId="3301"/>
    <cellStyle name="Примечание 49 2 2" xfId="3302"/>
    <cellStyle name="Примечание 49 2 2 2" xfId="3303"/>
    <cellStyle name="Примечание 49 3" xfId="3304"/>
    <cellStyle name="Примечание 49 4" xfId="3305"/>
    <cellStyle name="Примечание 5" xfId="3306"/>
    <cellStyle name="Примечание 5 2" xfId="3307"/>
    <cellStyle name="Примечание 50" xfId="3308"/>
    <cellStyle name="Примечание 50 2" xfId="3309"/>
    <cellStyle name="Примечание 50 3" xfId="4195"/>
    <cellStyle name="Примечание 50 4" xfId="4196"/>
    <cellStyle name="Примечание 51" xfId="3310"/>
    <cellStyle name="Примечание 51 2" xfId="3311"/>
    <cellStyle name="Примечание 51 3" xfId="4197"/>
    <cellStyle name="Примечание 51 4" xfId="4198"/>
    <cellStyle name="Примечание 52" xfId="3312"/>
    <cellStyle name="Примечание 52 2" xfId="3313"/>
    <cellStyle name="Примечание 52 3" xfId="4199"/>
    <cellStyle name="Примечание 52 4" xfId="4200"/>
    <cellStyle name="Примечание 53" xfId="3314"/>
    <cellStyle name="Примечание 53 2" xfId="3315"/>
    <cellStyle name="Примечание 53 3" xfId="4201"/>
    <cellStyle name="Примечание 53 4" xfId="4202"/>
    <cellStyle name="Примечание 54" xfId="3316"/>
    <cellStyle name="Примечание 54 2" xfId="3317"/>
    <cellStyle name="Примечание 54 3" xfId="4203"/>
    <cellStyle name="Примечание 54 4" xfId="4204"/>
    <cellStyle name="Примечание 55" xfId="3318"/>
    <cellStyle name="Примечание 55 2" xfId="3319"/>
    <cellStyle name="Примечание 55 3" xfId="4205"/>
    <cellStyle name="Примечание 55 4" xfId="4206"/>
    <cellStyle name="Примечание 56" xfId="3320"/>
    <cellStyle name="Примечание 56 2" xfId="3321"/>
    <cellStyle name="Примечание 56 3" xfId="4207"/>
    <cellStyle name="Примечание 56 4" xfId="4208"/>
    <cellStyle name="Примечание 57" xfId="3322"/>
    <cellStyle name="Примечание 57 2" xfId="3323"/>
    <cellStyle name="Примечание 57 3" xfId="4209"/>
    <cellStyle name="Примечание 57 4" xfId="4210"/>
    <cellStyle name="Примечание 58" xfId="3324"/>
    <cellStyle name="Примечание 58 2" xfId="3325"/>
    <cellStyle name="Примечание 58 3" xfId="4211"/>
    <cellStyle name="Примечание 58 4" xfId="4212"/>
    <cellStyle name="Примечание 59" xfId="3326"/>
    <cellStyle name="Примечание 59 2" xfId="3327"/>
    <cellStyle name="Примечание 59 3" xfId="4213"/>
    <cellStyle name="Примечание 59 4" xfId="4214"/>
    <cellStyle name="Примечание 6" xfId="3328"/>
    <cellStyle name="Примечание 6 2" xfId="3329"/>
    <cellStyle name="Примечание 60" xfId="3330"/>
    <cellStyle name="Примечание 60 2" xfId="3331"/>
    <cellStyle name="Примечание 60 3" xfId="4215"/>
    <cellStyle name="Примечание 60 4" xfId="4216"/>
    <cellStyle name="Примечание 61" xfId="3332"/>
    <cellStyle name="Примечание 61 2" xfId="3333"/>
    <cellStyle name="Примечание 61 3" xfId="4217"/>
    <cellStyle name="Примечание 61 4" xfId="4218"/>
    <cellStyle name="Примечание 62" xfId="3334"/>
    <cellStyle name="Примечание 62 2" xfId="3335"/>
    <cellStyle name="Примечание 62 3" xfId="4219"/>
    <cellStyle name="Примечание 62 4" xfId="4220"/>
    <cellStyle name="Примечание 63" xfId="3336"/>
    <cellStyle name="Примечание 63 2" xfId="3337"/>
    <cellStyle name="Примечание 63 3" xfId="4221"/>
    <cellStyle name="Примечание 63 4" xfId="4222"/>
    <cellStyle name="Примечание 64" xfId="3338"/>
    <cellStyle name="Примечание 64 2" xfId="3339"/>
    <cellStyle name="Примечание 64 3" xfId="4223"/>
    <cellStyle name="Примечание 64 4" xfId="4224"/>
    <cellStyle name="Примечание 65" xfId="3340"/>
    <cellStyle name="Примечание 65 2" xfId="3341"/>
    <cellStyle name="Примечание 65 3" xfId="4225"/>
    <cellStyle name="Примечание 65 4" xfId="4226"/>
    <cellStyle name="Примечание 66" xfId="3342"/>
    <cellStyle name="Примечание 66 2" xfId="3343"/>
    <cellStyle name="Примечание 66 3" xfId="4227"/>
    <cellStyle name="Примечание 66 4" xfId="4228"/>
    <cellStyle name="Примечание 67" xfId="3344"/>
    <cellStyle name="Примечание 67 2" xfId="3345"/>
    <cellStyle name="Примечание 67 3" xfId="4229"/>
    <cellStyle name="Примечание 67 4" xfId="4230"/>
    <cellStyle name="Примечание 68" xfId="3346"/>
    <cellStyle name="Примечание 68 2" xfId="3347"/>
    <cellStyle name="Примечание 68 3" xfId="4231"/>
    <cellStyle name="Примечание 68 4" xfId="4232"/>
    <cellStyle name="Примечание 69" xfId="3348"/>
    <cellStyle name="Примечание 69 2" xfId="3349"/>
    <cellStyle name="Примечание 69 3" xfId="4233"/>
    <cellStyle name="Примечание 69 4" xfId="4234"/>
    <cellStyle name="Примечание 7" xfId="3350"/>
    <cellStyle name="Примечание 7 2" xfId="3351"/>
    <cellStyle name="Примечание 70" xfId="3352"/>
    <cellStyle name="Примечание 70 2" xfId="3353"/>
    <cellStyle name="Примечание 70 3" xfId="4235"/>
    <cellStyle name="Примечание 70 4" xfId="4236"/>
    <cellStyle name="Примечание 71" xfId="3354"/>
    <cellStyle name="Примечание 71 2" xfId="3355"/>
    <cellStyle name="Примечание 71 3" xfId="4237"/>
    <cellStyle name="Примечание 71 4" xfId="4238"/>
    <cellStyle name="Примечание 72" xfId="3356"/>
    <cellStyle name="Примечание 72 2" xfId="3357"/>
    <cellStyle name="Примечание 72 3" xfId="4239"/>
    <cellStyle name="Примечание 72 4" xfId="4240"/>
    <cellStyle name="Примечание 73" xfId="3358"/>
    <cellStyle name="Примечание 73 2" xfId="3359"/>
    <cellStyle name="Примечание 73 3" xfId="4241"/>
    <cellStyle name="Примечание 73 4" xfId="4242"/>
    <cellStyle name="Примечание 74" xfId="3360"/>
    <cellStyle name="Примечание 74 2" xfId="3361"/>
    <cellStyle name="Примечание 74 3" xfId="4243"/>
    <cellStyle name="Примечание 74 4" xfId="4244"/>
    <cellStyle name="Примечание 75" xfId="3362"/>
    <cellStyle name="Примечание 75 2" xfId="3363"/>
    <cellStyle name="Примечание 75 3" xfId="4245"/>
    <cellStyle name="Примечание 75 4" xfId="4246"/>
    <cellStyle name="Примечание 76" xfId="3364"/>
    <cellStyle name="Примечание 76 2" xfId="3365"/>
    <cellStyle name="Примечание 76 3" xfId="4247"/>
    <cellStyle name="Примечание 76 4" xfId="4248"/>
    <cellStyle name="Примечание 77" xfId="3366"/>
    <cellStyle name="Примечание 77 2" xfId="3367"/>
    <cellStyle name="Примечание 77 3" xfId="4249"/>
    <cellStyle name="Примечание 77 4" xfId="4250"/>
    <cellStyle name="Примечание 78" xfId="3368"/>
    <cellStyle name="Примечание 78 2" xfId="3369"/>
    <cellStyle name="Примечание 78 3" xfId="4251"/>
    <cellStyle name="Примечание 78 4" xfId="4252"/>
    <cellStyle name="Примечание 79" xfId="3370"/>
    <cellStyle name="Примечание 79 2" xfId="3371"/>
    <cellStyle name="Примечание 79 3" xfId="4253"/>
    <cellStyle name="Примечание 79 4" xfId="4254"/>
    <cellStyle name="Примечание 8" xfId="3372"/>
    <cellStyle name="Примечание 8 2" xfId="3373"/>
    <cellStyle name="Примечание 80" xfId="3374"/>
    <cellStyle name="Примечание 80 2" xfId="3375"/>
    <cellStyle name="Примечание 80 3" xfId="4255"/>
    <cellStyle name="Примечание 80 4" xfId="4256"/>
    <cellStyle name="Примечание 81" xfId="3376"/>
    <cellStyle name="Примечание 81 2" xfId="3377"/>
    <cellStyle name="Примечание 81 3" xfId="4257"/>
    <cellStyle name="Примечание 81 4" xfId="4258"/>
    <cellStyle name="Примечание 82" xfId="3378"/>
    <cellStyle name="Примечание 82 2" xfId="3379"/>
    <cellStyle name="Примечание 82 3" xfId="4259"/>
    <cellStyle name="Примечание 82 4" xfId="4260"/>
    <cellStyle name="Примечание 83" xfId="3380"/>
    <cellStyle name="Примечание 83 2" xfId="3381"/>
    <cellStyle name="Примечание 83 2 2" xfId="4261"/>
    <cellStyle name="Примечание 83 3" xfId="4262"/>
    <cellStyle name="Примечание 83 3 2" xfId="4263"/>
    <cellStyle name="Примечание 83 4" xfId="4264"/>
    <cellStyle name="Примечание 83 4 2" xfId="4265"/>
    <cellStyle name="Примечание 83 5" xfId="4266"/>
    <cellStyle name="Примечание 84" xfId="3382"/>
    <cellStyle name="Примечание 84 2" xfId="3383"/>
    <cellStyle name="Примечание 84 2 2" xfId="4267"/>
    <cellStyle name="Примечание 84 3" xfId="4268"/>
    <cellStyle name="Примечание 84 3 2" xfId="4269"/>
    <cellStyle name="Примечание 84 4" xfId="4270"/>
    <cellStyle name="Примечание 84 4 2" xfId="4271"/>
    <cellStyle name="Примечание 84 5" xfId="4272"/>
    <cellStyle name="Примечание 85" xfId="3384"/>
    <cellStyle name="Примечание 85 2" xfId="3385"/>
    <cellStyle name="Примечание 85 2 2" xfId="4273"/>
    <cellStyle name="Примечание 85 3" xfId="4274"/>
    <cellStyle name="Примечание 85 3 2" xfId="4275"/>
    <cellStyle name="Примечание 85 4" xfId="4276"/>
    <cellStyle name="Примечание 85 4 2" xfId="4277"/>
    <cellStyle name="Примечание 85 5" xfId="4278"/>
    <cellStyle name="Примечание 86" xfId="3386"/>
    <cellStyle name="Примечание 86 2" xfId="3387"/>
    <cellStyle name="Примечание 86 2 2" xfId="4279"/>
    <cellStyle name="Примечание 86 3" xfId="4280"/>
    <cellStyle name="Примечание 86 3 2" xfId="4281"/>
    <cellStyle name="Примечание 86 4" xfId="4282"/>
    <cellStyle name="Примечание 86 4 2" xfId="4283"/>
    <cellStyle name="Примечание 86 5" xfId="4284"/>
    <cellStyle name="Примечание 87" xfId="3388"/>
    <cellStyle name="Примечание 87 2" xfId="3389"/>
    <cellStyle name="Примечание 87 2 2" xfId="4285"/>
    <cellStyle name="Примечание 87 3" xfId="4286"/>
    <cellStyle name="Примечание 87 3 2" xfId="4287"/>
    <cellStyle name="Примечание 87 4" xfId="4288"/>
    <cellStyle name="Примечание 87 4 2" xfId="4289"/>
    <cellStyle name="Примечание 87 5" xfId="4290"/>
    <cellStyle name="Примечание 88" xfId="3390"/>
    <cellStyle name="Примечание 88 2" xfId="3391"/>
    <cellStyle name="Примечание 88 2 2" xfId="4291"/>
    <cellStyle name="Примечание 88 3" xfId="4292"/>
    <cellStyle name="Примечание 88 3 2" xfId="4293"/>
    <cellStyle name="Примечание 88 4" xfId="4294"/>
    <cellStyle name="Примечание 88 4 2" xfId="4295"/>
    <cellStyle name="Примечание 88 5" xfId="4296"/>
    <cellStyle name="Примечание 89" xfId="3392"/>
    <cellStyle name="Примечание 89 2" xfId="3393"/>
    <cellStyle name="Примечание 89 2 2" xfId="4297"/>
    <cellStyle name="Примечание 89 3" xfId="4298"/>
    <cellStyle name="Примечание 89 3 2" xfId="4299"/>
    <cellStyle name="Примечание 89 4" xfId="4300"/>
    <cellStyle name="Примечание 89 4 2" xfId="4301"/>
    <cellStyle name="Примечание 89 5" xfId="4302"/>
    <cellStyle name="Примечание 9" xfId="3394"/>
    <cellStyle name="Примечание 9 2" xfId="3395"/>
    <cellStyle name="Примечание 90" xfId="3396"/>
    <cellStyle name="Примечание 90 2" xfId="3397"/>
    <cellStyle name="Примечание 90 2 2" xfId="4303"/>
    <cellStyle name="Примечание 90 3" xfId="4304"/>
    <cellStyle name="Примечание 90 3 2" xfId="4305"/>
    <cellStyle name="Примечание 90 4" xfId="4306"/>
    <cellStyle name="Примечание 90 4 2" xfId="4307"/>
    <cellStyle name="Примечание 90 5" xfId="4308"/>
    <cellStyle name="Примечание 91" xfId="3398"/>
    <cellStyle name="Примечание 91 2" xfId="3399"/>
    <cellStyle name="Примечание 91 2 2" xfId="4309"/>
    <cellStyle name="Примечание 91 3" xfId="4310"/>
    <cellStyle name="Примечание 91 3 2" xfId="4311"/>
    <cellStyle name="Примечание 91 4" xfId="4312"/>
    <cellStyle name="Примечание 91 4 2" xfId="4313"/>
    <cellStyle name="Примечание 91 5" xfId="4314"/>
    <cellStyle name="Примечание 92" xfId="3400"/>
    <cellStyle name="Примечание 92 2" xfId="3401"/>
    <cellStyle name="Примечание 92 2 2" xfId="4315"/>
    <cellStyle name="Примечание 92 3" xfId="4316"/>
    <cellStyle name="Примечание 92 3 2" xfId="4317"/>
    <cellStyle name="Примечание 92 4" xfId="4318"/>
    <cellStyle name="Примечание 92 4 2" xfId="4319"/>
    <cellStyle name="Примечание 92 5" xfId="4320"/>
    <cellStyle name="Примечание 93" xfId="3402"/>
    <cellStyle name="Примечание 93 2" xfId="3403"/>
    <cellStyle name="Примечание 93 2 2" xfId="4321"/>
    <cellStyle name="Примечание 93 3" xfId="4322"/>
    <cellStyle name="Примечание 93 3 2" xfId="4323"/>
    <cellStyle name="Примечание 93 4" xfId="4324"/>
    <cellStyle name="Примечание 93 4 2" xfId="4325"/>
    <cellStyle name="Примечание 93 5" xfId="4326"/>
    <cellStyle name="Примечание 94" xfId="3404"/>
    <cellStyle name="Примечание 94 2" xfId="3405"/>
    <cellStyle name="Примечание 94 2 2" xfId="4327"/>
    <cellStyle name="Примечание 94 3" xfId="4328"/>
    <cellStyle name="Примечание 94 3 2" xfId="4329"/>
    <cellStyle name="Примечание 94 4" xfId="4330"/>
    <cellStyle name="Примечание 94 4 2" xfId="4331"/>
    <cellStyle name="Примечание 94 5" xfId="4332"/>
    <cellStyle name="Примечание 95" xfId="3406"/>
    <cellStyle name="Примечание 95 2" xfId="3407"/>
    <cellStyle name="Примечание 96" xfId="3408"/>
    <cellStyle name="Примечание 96 2" xfId="3409"/>
    <cellStyle name="Примечание 97" xfId="3410"/>
    <cellStyle name="Примечание 97 2" xfId="3411"/>
    <cellStyle name="Примечание 98" xfId="3412"/>
    <cellStyle name="Примечание 98 2" xfId="3413"/>
    <cellStyle name="Примечание 99" xfId="3414"/>
    <cellStyle name="Примечание 99 2" xfId="3415"/>
    <cellStyle name="Связанная ячейка 2" xfId="3416"/>
    <cellStyle name="Связанная ячейка 3" xfId="3417"/>
    <cellStyle name="Текст предупреждения 2" xfId="3418"/>
    <cellStyle name="Текст предупреждения 3" xfId="3419"/>
    <cellStyle name="Финансовый 10" xfId="3420"/>
    <cellStyle name="Финансовый 2" xfId="3421"/>
    <cellStyle name="Финансовый 2 2" xfId="3422"/>
    <cellStyle name="Финансовый 2 2 2" xfId="3423"/>
    <cellStyle name="Финансовый 2 2 2 2" xfId="3424"/>
    <cellStyle name="Финансовый 2 2 2 3" xfId="4333"/>
    <cellStyle name="Финансовый 2 2 2 4" xfId="4334"/>
    <cellStyle name="Финансовый 2 2 3" xfId="4335"/>
    <cellStyle name="Финансовый 2 2 4" xfId="4336"/>
    <cellStyle name="Финансовый 2 3" xfId="4337"/>
    <cellStyle name="Финансовый 3" xfId="3425"/>
    <cellStyle name="Финансовый 3 2" xfId="3426"/>
    <cellStyle name="Финансовый 3 3" xfId="4338"/>
    <cellStyle name="Финансовый 3 4" xfId="4339"/>
    <cellStyle name="Финансовый 4" xfId="3427"/>
    <cellStyle name="Финансовый 4 2" xfId="4340"/>
    <cellStyle name="Финансовый 5" xfId="3428"/>
    <cellStyle name="Финансовый 6" xfId="3429"/>
    <cellStyle name="Финансовый 7" xfId="3430"/>
    <cellStyle name="Финансовый 8" xfId="3431"/>
    <cellStyle name="Финансовый 9" xfId="3432"/>
    <cellStyle name="Хороший 2" xfId="3433"/>
    <cellStyle name="Хороший 3" xfId="34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externalLink" Target="externalLinks/externalLink12.xml"/><Relationship Id="rId55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54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3" Type="http://schemas.openxmlformats.org/officeDocument/2006/relationships/externalLink" Target="externalLinks/externalLink15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1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52" Type="http://schemas.openxmlformats.org/officeDocument/2006/relationships/externalLink" Target="externalLinks/externalLink14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externalLink" Target="externalLinks/externalLink10.xml"/><Relationship Id="rId56" Type="http://schemas.openxmlformats.org/officeDocument/2006/relationships/externalLink" Target="externalLinks/externalLink1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3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%20&#1052;&#1040;&#1057;&#1057;&#1048;&#1042;%20&#1058;&#1058;&#1047;-1,%20&#1051;&#1050;-4-1,%20&#1054;&#1058;%20&#1051;&#1050;-4-1%20&#1044;&#1054;%20&#1058;&#1050;-1%20(&#1044;-&#1057;&#1040;&#1044;%20&#8470;2)%20(&#1044;-219%20&#1052;&#1052;%20L-300%20&#1055;.&#1052;.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1%20&#1052;&#1040;&#1057;&#1057;&#1048;&#1042;%20&#1040;.%20&#1070;&#1043;&#1053;&#1040;&#1050;&#1048;&#1049;,%20&#1051;&#1050;-2-2,%20&#1054;&#1058;%20&#1058;&#1042;-15%20&#1044;&#1054;%20&#1058;&#1042;-20%20(&#1044;-159%20&#1052;&#1052;%20L-810%20&#1055;.&#1052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2%20&#1052;&#1040;&#1057;&#1057;&#1048;&#1042;%20&#1040;.%20&#1070;&#1043;&#1053;&#1040;&#1050;&#1048;&#1049;,%20&#1058;&#1050;-2-2,%20&#1054;&#1058;%20&#1058;&#1042;-20%20&#1044;&#1054;%20&#1058;&#1042;-33%20(&#1044;-108%20&#1052;&#1052;%20L-300%20&#1055;.&#1052;.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3%20&#1052;&#1040;&#1057;&#1057;&#1048;&#1042;%20&#1050;&#1040;&#1056;&#1040;&#1057;&#1059;-3,%20&#1042;&#1042;%200-13%20&#1044;&#1054;%20&#1058;&#1042;-4%20%20(&#1044;-273%20&#1052;&#1052;%20L-540%20&#1055;.&#1052;.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4%20&#1052;&#1040;&#1057;&#1057;&#1048;&#1042;%20&#1050;&#1040;&#1056;&#1040;&#1057;&#1059;-3,%20&#1042;&#1042;%200-13%20&#1055;&#1056;,%20&#1054;&#1058;%20&#1058;&#1042;-11%20&#1044;&#1054;%20&#1058;&#1042;-13%20(&#1044;-219%20&#1052;&#1052;%20L-200%20&#1055;.&#1052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5%20&#1052;&#1040;&#1057;&#1057;&#1048;&#1042;%20&#1050;&#1040;&#1056;&#1040;&#1057;&#1059;-1,%20&#1042;&#1042;-0-18,%20&#1054;&#1058;%20&#1058;&#1042;-1%20&#1044;&#1054;%20&#1058;&#1042;-28%20(&#1044;-159%20&#1052;&#1052;%20L-250%20&#1055;.&#1052;.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6%20&#1052;&#1040;&#1057;&#1057;&#1048;&#1042;%20&#1050;&#1040;&#1056;&#1040;&#1057;&#1059;-1,%20&#1042;&#1042;-0-18,%20&#1054;&#1058;%20&#1058;&#1042;-29%20&#1044;&#1054;%20&#1058;&#1042;-31%20(&#1044;-159%20&#1052;&#1052;%20L-280%20&#1055;.&#1052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7%20&#1052;&#1040;&#1057;&#1057;&#1048;&#1042;%20&#1050;&#1040;&#1056;&#1040;&#1057;&#1059;-1,%20&#1042;&#1042;-0-18,%20&#1054;&#1058;%20&#1058;&#1042;-43%20&#1044;&#1054;%20&#1058;&#1042;-47%20(&#1044;-159%20&#1052;&#1052;%20L-290%20&#1055;.&#1052;.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8%20&#1052;&#1040;&#1057;&#1057;&#1048;&#1042;%20&#1060;&#1045;&#1056;&#1059;&#1047;&#1040;,%20&#1042;&#1042;%201-23,%20&#1054;&#1058;%20&#1058;&#1050;-7%20&#1044;&#1054;%20&#1058;&#1050;-8%20(&#1044;-108%20&#1052;&#1052;%20L-220%20&#1055;.&#1052;.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9%20&#1052;&#1040;&#1057;&#1057;&#1048;&#1042;%20&#1060;&#1045;&#1056;&#1059;&#1047;&#1040;,%20&#1042;&#1042;%201-22,%20&#1054;&#1058;%20&#1055;&#1054;&#1044;&#1066;&#1045;&#1052;&#1040;%20&#1042;%20&#1057;&#1058;&#1054;&#1056;&#1054;&#1053;&#1059;%20&#1058;&#1042;-2%20(&#1044;-219%20&#1052;&#1052;%20L-120%20&#1055;.&#1052;.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2%20&#1052;&#1040;&#1057;&#1057;&#1048;&#1042;%20&#1058;&#1058;&#1047;-2,%20&#1051;&#1050;-9-2,%20&#1054;&#1058;%20&#1058;&#1050;-3%20&#1044;&#1054;%20&#1058;&#1042;-4%20(&#1041;&#1040;&#1047;&#1040;&#1056;)%20(&#1044;-159%20&#1052;&#1052;%20L-240%20&#1055;.&#1052;.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3%20&#1052;&#1040;&#1057;&#1057;&#1048;&#1042;%20&#1058;&#1058;&#1047;-2,%20&#1051;&#1050;-9-1,%20&#1054;&#1058;%20&#1055;&#1054;&#1042;&#1054;&#1056;&#1054;&#1058;&#1040;%20&#1042;%20&#1057;&#1058;&#1054;&#1056;&#1054;&#1053;&#1059;%20&#1056;-1-3%20(&#1044;-219%20&#1052;&#1052;%20L-100%20&#1055;.&#1052;.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5%20&#1052;&#1040;&#1057;&#1057;&#1048;&#1042;%20&#1040;.&#1070;&#1043;&#1053;&#1040;&#1050;&#1048;&#1049;,%20&#1051;&#1050;-3-2,%20&#1054;&#1058;%20&#1058;&#1050;-25%20&#1044;&#1054;%20&#1054;&#1058;&#1055;&#1059;&#1057;&#1050;&#1040;%20&#1042;%20&#1058;&#1050;-26%20%20(&#1044;-108%20&#1052;&#1052;%20L-200%20&#1055;.&#1052;.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6%20&#1052;&#1040;&#1057;&#1057;&#1048;&#1042;%20&#1040;.%20&#1070;&#1043;&#1053;&#1040;&#1050;&#1048;&#1049;,%20&#1051;&#1050;-2-1,%20&#1054;&#1058;%20&#1058;&#1042;-32%20&#1044;&#1054;%20&#1058;&#1042;-28%20(&#1044;-159%20&#1052;&#1052;%20L-970%20&#1055;.&#1052;.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7%20&#1052;&#1040;&#1057;&#1057;&#1048;&#1042;%20&#1040;.%20&#1070;&#1043;&#1053;&#1040;&#1050;&#1048;&#1049;,%20&#1051;&#1050;-2-1,%20&#1054;&#1058;%20&#1058;&#1042;-28%20&#1044;&#1054;%20&#1058;&#1050;-37%20(&#1044;-108%20&#1052;&#1052;%20L-310%20&#1055;.&#1052;.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8%20&#1052;&#1040;&#1057;&#1057;&#1048;&#1042;%20&#1040;.%20&#1070;&#1043;&#1053;&#1040;&#1050;&#1048;&#1049;,%20&#1051;&#1050;-2-1,%20&#1054;&#1058;%20&#1051;&#1054;&#1050;.&#1050;&#1054;&#1058;.%20&#1044;&#1054;%20&#1058;&#1042;-25%20(&#1044;-219%20&#1052;&#1052;%20L-160%20&#1055;.&#1052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9%20&#1052;&#1040;&#1057;&#1057;&#1048;&#1042;%20&#1040;.%20&#1070;&#1043;&#1053;&#1040;&#1050;&#1048;&#1049;,%20&#1051;&#1050;-2-2,%20&#1054;&#1058;%20&#1058;&#1042;-15%20&#1044;&#1054;%20&#1058;&#1042;-13%20(&#1044;-159%20&#1052;&#1052;%20L-300%20&#1055;.&#1052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6-18%20&#1058;&#1045;&#1055;&#1051;&#1054;&#1048;&#1047;&#1054;&#1051;&#1071;&#1062;&#1048;&#1071;%20&#1056;&#1059;-3-2/16-18-10%20&#1052;&#1040;&#1057;&#1057;&#1048;&#1042;%20&#1040;.%20&#1070;&#1043;&#1053;&#1040;&#1050;&#1048;&#1049;,%20&#1051;&#1050;-2-2,%20&#1054;&#1058;%20&#1058;&#1042;-13%20&#1044;&#1054;%20&#1058;&#1042;-12%20(&#1044;-219%20&#1052;&#1052;%20L-90%20&#1055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219 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ТТЗ-1, ЛК-4-1, ОТ ЛК-4-1 ДО ТК-1 (Д-САД №2) (Д-219 ММ L-300 П.М.)</v>
          </cell>
        </row>
        <row r="20">
          <cell r="F20">
            <v>1.6994</v>
          </cell>
        </row>
        <row r="22">
          <cell r="F22">
            <v>0.99385600000000007</v>
          </cell>
        </row>
        <row r="25">
          <cell r="F25">
            <v>296.70000000000005</v>
          </cell>
        </row>
        <row r="26">
          <cell r="F26">
            <v>31.229999999999997</v>
          </cell>
        </row>
        <row r="29">
          <cell r="F29">
            <v>1.3237926</v>
          </cell>
        </row>
        <row r="30">
          <cell r="F30">
            <v>323.9067</v>
          </cell>
        </row>
        <row r="31">
          <cell r="F31">
            <v>3.5488908E-2</v>
          </cell>
        </row>
        <row r="32">
          <cell r="F32">
            <v>3.5488908000000001E-3</v>
          </cell>
        </row>
        <row r="33">
          <cell r="F33">
            <v>8.44974E-2</v>
          </cell>
        </row>
        <row r="34">
          <cell r="F34">
            <v>0.133224234</v>
          </cell>
        </row>
        <row r="39">
          <cell r="F39">
            <v>188.97618440000002</v>
          </cell>
        </row>
      </sheetData>
      <sheetData sheetId="1"/>
      <sheetData sheetId="2"/>
      <sheetData sheetId="3"/>
      <sheetData sheetId="4">
        <row r="24">
          <cell r="C24">
            <v>68323.930991392772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АДРЕСУ:МАССИВ А. ЮГНАКИЙ, ЛК-2-2, ОТ ТВ-15 ДО ТВ-20 (Д-159 ММ L-810 П.М.)</v>
          </cell>
        </row>
        <row r="20">
          <cell r="F20">
            <v>3.5226299999999999</v>
          </cell>
        </row>
        <row r="22">
          <cell r="F22">
            <v>2.0601311999999998</v>
          </cell>
        </row>
        <row r="25">
          <cell r="F25">
            <v>11.5182</v>
          </cell>
        </row>
        <row r="26">
          <cell r="F26">
            <v>64.783799999999999</v>
          </cell>
        </row>
        <row r="29">
          <cell r="F29">
            <v>2.8570031</v>
          </cell>
        </row>
        <row r="30">
          <cell r="F30">
            <v>699.05394999999999</v>
          </cell>
        </row>
        <row r="31">
          <cell r="F31">
            <v>7.6591998000000008E-2</v>
          </cell>
        </row>
        <row r="32">
          <cell r="F32">
            <v>7.6591998000000005E-3</v>
          </cell>
        </row>
        <row r="33">
          <cell r="F33">
            <v>0.18236189999999999</v>
          </cell>
        </row>
        <row r="34">
          <cell r="F34">
            <v>0.28752392900000001</v>
          </cell>
        </row>
        <row r="39">
          <cell r="F39">
            <v>388.65604029999997</v>
          </cell>
        </row>
      </sheetData>
      <sheetData sheetId="1"/>
      <sheetData sheetId="2"/>
      <sheetData sheetId="3"/>
      <sheetData sheetId="4">
        <row r="24">
          <cell r="C24">
            <v>136982.53261821065</v>
          </cell>
        </row>
      </sheetData>
      <sheetData sheetId="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МАССИВ А. ЮГНАКИЙ, ТК-2-2, ОТ ТВ-20 ДО ТВ-33 (Д-108 ММ L-300 П.М.)</v>
          </cell>
        </row>
        <row r="20">
          <cell r="F20">
            <v>0.67859999999999987</v>
          </cell>
        </row>
        <row r="22">
          <cell r="F22">
            <v>0.39686399999999999</v>
          </cell>
        </row>
        <row r="25">
          <cell r="F25">
            <v>3.0779999999999998</v>
          </cell>
        </row>
        <row r="26">
          <cell r="F26">
            <v>12.479999999999999</v>
          </cell>
        </row>
        <row r="29">
          <cell r="F29">
            <v>0.74382199999999998</v>
          </cell>
        </row>
        <row r="30">
          <cell r="F30">
            <v>181.999</v>
          </cell>
        </row>
        <row r="31">
          <cell r="F31">
            <v>1.9940760000000002E-2</v>
          </cell>
        </row>
        <row r="32">
          <cell r="F32">
            <v>1.994076E-3</v>
          </cell>
        </row>
        <row r="33">
          <cell r="F33">
            <v>4.7477999999999999E-2</v>
          </cell>
        </row>
        <row r="34">
          <cell r="F34">
            <v>7.4856980000000004E-2</v>
          </cell>
        </row>
        <row r="39">
          <cell r="F39">
            <v>99.067253999999991</v>
          </cell>
        </row>
      </sheetData>
      <sheetData sheetId="1"/>
      <sheetData sheetId="2"/>
      <sheetData sheetId="3"/>
      <sheetData sheetId="4">
        <row r="24">
          <cell r="C24">
            <v>28745.41832275589</v>
          </cell>
        </row>
      </sheetData>
      <sheetData sheetId="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273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МАССИВ КАРАСУ-3, ВВ 0-13 ДО ТВ-4  (Д-273 ММ L-540 П.М.)</v>
          </cell>
        </row>
        <row r="20">
          <cell r="F20">
            <v>3.6945999999999999</v>
          </cell>
        </row>
        <row r="22">
          <cell r="F22">
            <v>2.160704</v>
          </cell>
        </row>
        <row r="25">
          <cell r="F25">
            <v>625.32000000000005</v>
          </cell>
        </row>
        <row r="26">
          <cell r="F26">
            <v>67.932000000000002</v>
          </cell>
        </row>
        <row r="29">
          <cell r="F29">
            <v>2.8131849999999994</v>
          </cell>
        </row>
        <row r="30">
          <cell r="F30">
            <v>688.33249999999987</v>
          </cell>
        </row>
        <row r="31">
          <cell r="F31">
            <v>7.5417299999999993E-2</v>
          </cell>
        </row>
        <row r="32">
          <cell r="F32">
            <v>7.5417299999999991E-3</v>
          </cell>
        </row>
        <row r="33">
          <cell r="F33">
            <v>0.17956499999999997</v>
          </cell>
        </row>
        <row r="34">
          <cell r="F34">
            <v>0.28311414999999995</v>
          </cell>
        </row>
        <row r="39">
          <cell r="F39">
            <v>413.09708799999999</v>
          </cell>
        </row>
      </sheetData>
      <sheetData sheetId="1"/>
      <sheetData sheetId="2"/>
      <sheetData sheetId="3"/>
      <sheetData sheetId="4">
        <row r="24">
          <cell r="C24">
            <v>148029.90044450184</v>
          </cell>
        </row>
      </sheetData>
      <sheetData sheetId="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219 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КАРАСУ-3, ВВ 0-13 ПР, ОТ ТВ-11 ДО ТВ-13 (Д-219 ММ L-200 П.М.)</v>
          </cell>
        </row>
        <row r="20">
          <cell r="F20">
            <v>1.1321599999999998</v>
          </cell>
        </row>
        <row r="22">
          <cell r="F22">
            <v>0.6621184</v>
          </cell>
        </row>
        <row r="25">
          <cell r="F25">
            <v>197.8</v>
          </cell>
        </row>
        <row r="26">
          <cell r="F26">
            <v>20.82</v>
          </cell>
        </row>
        <row r="29">
          <cell r="F29">
            <v>0.88252839999999988</v>
          </cell>
        </row>
        <row r="30">
          <cell r="F30">
            <v>215.93779999999998</v>
          </cell>
        </row>
        <row r="31">
          <cell r="F31">
            <v>2.3659271999999999E-2</v>
          </cell>
        </row>
        <row r="32">
          <cell r="F32">
            <v>2.3659271999999999E-3</v>
          </cell>
        </row>
        <row r="33">
          <cell r="F33">
            <v>5.6331599999999996E-2</v>
          </cell>
        </row>
        <row r="34">
          <cell r="F34">
            <v>8.8816155999999993E-2</v>
          </cell>
        </row>
        <row r="39">
          <cell r="F39">
            <v>125.98231639999999</v>
          </cell>
        </row>
      </sheetData>
      <sheetData sheetId="1"/>
      <sheetData sheetId="2"/>
      <sheetData sheetId="3"/>
      <sheetData sheetId="4">
        <row r="24">
          <cell r="C24">
            <v>45549.090677681183</v>
          </cell>
        </row>
      </sheetData>
      <sheetData sheetId="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АДРЕСУ:МАССИВ КАРАСУ-1, ВВ-0-18, ОТ ТВ-1 ДО ТВ-28 (Д-159 ММ L-250 П.М.)</v>
          </cell>
        </row>
        <row r="20">
          <cell r="F20">
            <v>1.08721</v>
          </cell>
        </row>
        <row r="22">
          <cell r="F22">
            <v>0.63583040000000002</v>
          </cell>
        </row>
        <row r="25">
          <cell r="F25">
            <v>3.5549999999999997</v>
          </cell>
        </row>
        <row r="26">
          <cell r="F26">
            <v>19.994999999999997</v>
          </cell>
        </row>
        <row r="29">
          <cell r="F29">
            <v>0.88179049999999992</v>
          </cell>
        </row>
        <row r="30">
          <cell r="F30">
            <v>215.75725</v>
          </cell>
        </row>
        <row r="31">
          <cell r="F31">
            <v>2.3639489999999999E-2</v>
          </cell>
        </row>
        <row r="32">
          <cell r="F32">
            <v>2.3639490000000002E-3</v>
          </cell>
        </row>
        <row r="33">
          <cell r="F33">
            <v>5.6284499999999994E-2</v>
          </cell>
        </row>
        <row r="34">
          <cell r="F34">
            <v>8.8741895000000001E-2</v>
          </cell>
        </row>
        <row r="39">
          <cell r="F39">
            <v>119.9554693</v>
          </cell>
        </row>
      </sheetData>
      <sheetData sheetId="1"/>
      <sheetData sheetId="2"/>
      <sheetData sheetId="3"/>
      <sheetData sheetId="4">
        <row r="24">
          <cell r="C24">
            <v>42278.547871027622</v>
          </cell>
        </row>
      </sheetData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АДРЕСУ:МАССИВ КАРАСУ-1, ВВ-0-18, ОТ ТВ-29 ДО ТВ-31 (Д-159 ММ L-280 П.М.)</v>
          </cell>
        </row>
        <row r="20">
          <cell r="F20">
            <v>1.2177099999999998</v>
          </cell>
        </row>
        <row r="22">
          <cell r="F22">
            <v>0.71215039999999996</v>
          </cell>
        </row>
        <row r="25">
          <cell r="F25">
            <v>3.9815999999999998</v>
          </cell>
        </row>
        <row r="26">
          <cell r="F26">
            <v>22.394399999999997</v>
          </cell>
        </row>
        <row r="29">
          <cell r="F29">
            <v>0.98760629999999994</v>
          </cell>
        </row>
        <row r="30">
          <cell r="F30">
            <v>241.64835000000002</v>
          </cell>
        </row>
        <row r="31">
          <cell r="F31">
            <v>2.6476254000000001E-2</v>
          </cell>
        </row>
        <row r="32">
          <cell r="F32">
            <v>2.6476254000000004E-3</v>
          </cell>
        </row>
        <row r="33">
          <cell r="F33">
            <v>6.3038700000000003E-2</v>
          </cell>
        </row>
        <row r="34">
          <cell r="F34">
            <v>9.9391017000000012E-2</v>
          </cell>
        </row>
        <row r="39">
          <cell r="F39">
            <v>134.35028549999998</v>
          </cell>
        </row>
      </sheetData>
      <sheetData sheetId="1"/>
      <sheetData sheetId="2"/>
      <sheetData sheetId="3"/>
      <sheetData sheetId="4">
        <row r="24">
          <cell r="C24">
            <v>47351.992373591522</v>
          </cell>
        </row>
      </sheetData>
      <sheetData sheetId="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КАРАСУ-1, ВВ-0-18, ОТ ТВ-43 ДО ТВ-47 (Д-159 ММ L-290 П.М.)</v>
          </cell>
        </row>
        <row r="20">
          <cell r="F20">
            <v>1.2612099999999999</v>
          </cell>
        </row>
        <row r="22">
          <cell r="F22">
            <v>0.73759040000000009</v>
          </cell>
        </row>
        <row r="25">
          <cell r="F25">
            <v>4.1238000000000001</v>
          </cell>
        </row>
        <row r="26">
          <cell r="F26">
            <v>23.194199999999999</v>
          </cell>
        </row>
        <row r="29">
          <cell r="F29">
            <v>1.0228751</v>
          </cell>
        </row>
        <row r="30">
          <cell r="F30">
            <v>250.27795</v>
          </cell>
        </row>
        <row r="31">
          <cell r="F31">
            <v>2.7421758000000001E-2</v>
          </cell>
        </row>
        <row r="32">
          <cell r="F32">
            <v>2.7421758000000002E-3</v>
          </cell>
        </row>
        <row r="33">
          <cell r="F33">
            <v>6.5289899999999998E-2</v>
          </cell>
        </row>
        <row r="34">
          <cell r="F34">
            <v>0.10294040900000001</v>
          </cell>
        </row>
        <row r="39">
          <cell r="F39">
            <v>139.14825569999999</v>
          </cell>
        </row>
      </sheetData>
      <sheetData sheetId="1"/>
      <sheetData sheetId="2"/>
      <sheetData sheetId="3"/>
      <sheetData sheetId="4">
        <row r="24">
          <cell r="C24">
            <v>49043.105977455481</v>
          </cell>
        </row>
      </sheetData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МАССИВ ФЕРУЗА, ВВ 1-23, ОТ ТК-7 ДО ТК-8 (Д-108 ММ L-220 П.М.)</v>
          </cell>
        </row>
        <row r="20">
          <cell r="F20">
            <v>0.49879999999999997</v>
          </cell>
        </row>
        <row r="22">
          <cell r="F22">
            <v>0.29171199999999997</v>
          </cell>
        </row>
        <row r="25">
          <cell r="F25">
            <v>2.2572000000000001</v>
          </cell>
        </row>
        <row r="26">
          <cell r="F26">
            <v>9.1519999999999992</v>
          </cell>
        </row>
        <row r="29">
          <cell r="F29">
            <v>0.54543499999999989</v>
          </cell>
        </row>
        <row r="30">
          <cell r="F30">
            <v>133.45749999999998</v>
          </cell>
        </row>
        <row r="31">
          <cell r="F31">
            <v>1.4622299999999998E-2</v>
          </cell>
        </row>
        <row r="32">
          <cell r="F32">
            <v>1.4622299999999999E-3</v>
          </cell>
        </row>
        <row r="33">
          <cell r="F33">
            <v>3.4814999999999992E-2</v>
          </cell>
        </row>
        <row r="34">
          <cell r="F34">
            <v>5.4891649999999993E-2</v>
          </cell>
        </row>
        <row r="39">
          <cell r="F39">
            <v>72.649231999999998</v>
          </cell>
        </row>
      </sheetData>
      <sheetData sheetId="1"/>
      <sheetData sheetId="2"/>
      <sheetData sheetId="3"/>
      <sheetData sheetId="4">
        <row r="24">
          <cell r="C24">
            <v>21079.908328262802</v>
          </cell>
        </row>
      </sheetData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219 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ФЕРУЗА, ВВ 1-22, ОТ ПОДЪЕМА В СТОРОНУ ТВ-2 (Д-219 ММ L-120 П.М.)</v>
          </cell>
        </row>
        <row r="20">
          <cell r="F20">
            <v>0.67859999999999987</v>
          </cell>
        </row>
        <row r="22">
          <cell r="F22">
            <v>0.39686399999999999</v>
          </cell>
        </row>
        <row r="25">
          <cell r="F25">
            <v>118.68</v>
          </cell>
        </row>
        <row r="26">
          <cell r="F26">
            <v>12.491999999999999</v>
          </cell>
        </row>
        <row r="29">
          <cell r="F29">
            <v>0.52951609999999993</v>
          </cell>
        </row>
        <row r="30">
          <cell r="F30">
            <v>129.56245000000001</v>
          </cell>
        </row>
        <row r="31">
          <cell r="F31">
            <v>1.4195538000000001E-2</v>
          </cell>
        </row>
        <row r="32">
          <cell r="F32">
            <v>1.4195538000000001E-3</v>
          </cell>
        </row>
        <row r="33">
          <cell r="F33">
            <v>3.37989E-2</v>
          </cell>
        </row>
        <row r="34">
          <cell r="F34">
            <v>5.3289599E-2</v>
          </cell>
        </row>
        <row r="39">
          <cell r="F39">
            <v>75.588205399999993</v>
          </cell>
        </row>
      </sheetData>
      <sheetData sheetId="1"/>
      <sheetData sheetId="2"/>
      <sheetData sheetId="3"/>
      <sheetData sheetId="4">
        <row r="24">
          <cell r="C24">
            <v>27329.287510488815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ТТЗ-2, ЛК-9-2, ОТ ТК-3 ДО ТВ-4 (БАЗАР) (Д-159 ММ L-240 П.М.)</v>
          </cell>
        </row>
        <row r="20">
          <cell r="F20">
            <v>1.044</v>
          </cell>
        </row>
        <row r="22">
          <cell r="F22">
            <v>0.61055999999999999</v>
          </cell>
        </row>
        <row r="25">
          <cell r="F25">
            <v>3.4127999999999998</v>
          </cell>
        </row>
        <row r="26">
          <cell r="F26">
            <v>19.1952</v>
          </cell>
        </row>
        <row r="29">
          <cell r="F29">
            <v>0.84651700000000007</v>
          </cell>
        </row>
        <row r="30">
          <cell r="F30">
            <v>207.12650000000002</v>
          </cell>
        </row>
        <row r="31">
          <cell r="F31">
            <v>2.2693860000000003E-2</v>
          </cell>
        </row>
        <row r="32">
          <cell r="F32">
            <v>2.2693860000000004E-3</v>
          </cell>
        </row>
        <row r="33">
          <cell r="F33">
            <v>5.4033000000000005E-2</v>
          </cell>
        </row>
        <row r="34">
          <cell r="F34">
            <v>8.5192030000000016E-2</v>
          </cell>
        </row>
        <row r="39">
          <cell r="F39">
            <v>115.157358</v>
          </cell>
        </row>
      </sheetData>
      <sheetData sheetId="1"/>
      <sheetData sheetId="2"/>
      <sheetData sheetId="3"/>
      <sheetData sheetId="4">
        <row r="24">
          <cell r="C24">
            <v>40587.442100589207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219 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ТТЗ-2, ЛК-9-1, ОТ ПОВОРОТА В СТОРОНУ Р-1-3 (Д-219 ММ L-100 П.М.)</v>
          </cell>
        </row>
        <row r="20">
          <cell r="F20">
            <v>0.5655</v>
          </cell>
        </row>
        <row r="22">
          <cell r="F22">
            <v>0.33072000000000001</v>
          </cell>
        </row>
        <row r="25">
          <cell r="F25">
            <v>98.9</v>
          </cell>
        </row>
        <row r="26">
          <cell r="F26">
            <v>10.41</v>
          </cell>
        </row>
        <row r="29">
          <cell r="F29">
            <v>0.44126419999999994</v>
          </cell>
        </row>
        <row r="30">
          <cell r="F30">
            <v>107.96889999999999</v>
          </cell>
        </row>
        <row r="31">
          <cell r="F31">
            <v>1.1829635999999999E-2</v>
          </cell>
        </row>
        <row r="32">
          <cell r="F32">
            <v>1.1829636E-3</v>
          </cell>
        </row>
        <row r="33">
          <cell r="F33">
            <v>2.8165799999999998E-2</v>
          </cell>
        </row>
        <row r="34">
          <cell r="F34">
            <v>4.4408077999999997E-2</v>
          </cell>
        </row>
        <row r="39">
          <cell r="F39">
            <v>62.990667799999997</v>
          </cell>
        </row>
      </sheetData>
      <sheetData sheetId="1"/>
      <sheetData sheetId="2"/>
      <sheetData sheetId="3"/>
      <sheetData sheetId="4">
        <row r="24">
          <cell r="C24">
            <v>22774.431095492462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МАССИВ А.ЮГНАКИЙ, ЛК-3-2, ОТ ТК-25 ДО ОТПУСКА В ТК-26  (Д-108 ММ L-200 П.М.)</v>
          </cell>
        </row>
        <row r="20">
          <cell r="F20">
            <v>0.45239999999999997</v>
          </cell>
        </row>
        <row r="22">
          <cell r="F22">
            <v>0.26457600000000003</v>
          </cell>
        </row>
        <row r="25">
          <cell r="F25">
            <v>2.052</v>
          </cell>
        </row>
        <row r="26">
          <cell r="F26">
            <v>8.32</v>
          </cell>
        </row>
        <row r="29">
          <cell r="F29">
            <v>0.49586879999999994</v>
          </cell>
        </row>
        <row r="30">
          <cell r="F30">
            <v>121.3296</v>
          </cell>
        </row>
        <row r="31">
          <cell r="F31">
            <v>1.3293503999999999E-2</v>
          </cell>
        </row>
        <row r="32">
          <cell r="F32">
            <v>1.3293504000000001E-3</v>
          </cell>
        </row>
        <row r="33">
          <cell r="F33">
            <v>3.1651199999999997E-2</v>
          </cell>
        </row>
        <row r="34">
          <cell r="F34">
            <v>4.9903391999999998E-2</v>
          </cell>
        </row>
        <row r="39">
          <cell r="F39">
            <v>66.0439832</v>
          </cell>
        </row>
      </sheetData>
      <sheetData sheetId="1"/>
      <sheetData sheetId="2"/>
      <sheetData sheetId="3"/>
      <sheetData sheetId="4">
        <row r="24">
          <cell r="C24">
            <v>19163.487599141172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А. ЮГНАКИЙ, ЛК-2-1, ОТ ТВ-32 ДО ТВ-28 (Д-159 ММ L-970 П.М.)</v>
          </cell>
        </row>
        <row r="20">
          <cell r="F20">
            <v>4.2195</v>
          </cell>
        </row>
        <row r="22">
          <cell r="F22">
            <v>2.4676800000000001</v>
          </cell>
        </row>
        <row r="25">
          <cell r="F25">
            <v>13.7934</v>
          </cell>
        </row>
        <row r="26">
          <cell r="F26">
            <v>77.58059999999999</v>
          </cell>
        </row>
        <row r="29">
          <cell r="F29">
            <v>3.4213461999999999</v>
          </cell>
        </row>
        <row r="30">
          <cell r="F30">
            <v>837.13790000000006</v>
          </cell>
        </row>
        <row r="31">
          <cell r="F31">
            <v>9.1721196000000005E-2</v>
          </cell>
        </row>
        <row r="32">
          <cell r="F32">
            <v>9.1721196000000005E-3</v>
          </cell>
        </row>
        <row r="33">
          <cell r="F33">
            <v>0.21838379999999999</v>
          </cell>
        </row>
        <row r="34">
          <cell r="F34">
            <v>0.34431845800000005</v>
          </cell>
        </row>
        <row r="39">
          <cell r="F39">
            <v>465.42937180000001</v>
          </cell>
        </row>
      </sheetData>
      <sheetData sheetId="1"/>
      <sheetData sheetId="2"/>
      <sheetData sheetId="3"/>
      <sheetData sheetId="4">
        <row r="24">
          <cell r="C24">
            <v>164041.02661299263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08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 xml:space="preserve"> ВОССТАНОВЛЕНИЕ ТЕПЛОИЗОЛЯЦИИ ТЕПЛОВЫХ СЕТЕЙ ПО АДРЕСУ: МАССИВ А. ЮГНАКИЙ, ЛК-2-1, ОТ ТВ-28 ДО ТК-37 (Д-108 ММ L-310 П.М.)  </v>
          </cell>
        </row>
        <row r="20">
          <cell r="F20">
            <v>0.70179999999999998</v>
          </cell>
        </row>
        <row r="22">
          <cell r="F22">
            <v>0.41043199999999996</v>
          </cell>
        </row>
        <row r="25">
          <cell r="F25">
            <v>3.1806000000000001</v>
          </cell>
        </row>
        <row r="26">
          <cell r="F26">
            <v>12.895999999999999</v>
          </cell>
        </row>
        <row r="29">
          <cell r="F29">
            <v>0.76859569999999999</v>
          </cell>
        </row>
        <row r="30">
          <cell r="F30">
            <v>188.06065000000001</v>
          </cell>
        </row>
        <row r="31">
          <cell r="F31">
            <v>2.0604905999999999E-2</v>
          </cell>
        </row>
        <row r="32">
          <cell r="F32">
            <v>2.0604906000000001E-3</v>
          </cell>
        </row>
        <row r="33">
          <cell r="F33">
            <v>4.90593E-2</v>
          </cell>
        </row>
        <row r="34">
          <cell r="F34">
            <v>7.7350163E-2</v>
          </cell>
        </row>
        <row r="39">
          <cell r="F39">
            <v>102.36923880000001</v>
          </cell>
        </row>
      </sheetData>
      <sheetData sheetId="1"/>
      <sheetData sheetId="2"/>
      <sheetData sheetId="3"/>
      <sheetData sheetId="4">
        <row r="24">
          <cell r="C24">
            <v>29703.53522529464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219 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А. ЮГНАКИЙ, ЛК-2-1, ОТ ЛОК.КОТ. ДО ТВ-25 (Д-219 ММ L-160 П.М.)</v>
          </cell>
        </row>
        <row r="20">
          <cell r="F20">
            <v>0.90479999999999994</v>
          </cell>
        </row>
        <row r="22">
          <cell r="F22">
            <v>0.52915200000000007</v>
          </cell>
        </row>
        <row r="25">
          <cell r="F25">
            <v>158.24</v>
          </cell>
        </row>
        <row r="26">
          <cell r="F26">
            <v>16.655999999999999</v>
          </cell>
        </row>
        <row r="29">
          <cell r="F29">
            <v>0.70602459999999989</v>
          </cell>
        </row>
        <row r="30">
          <cell r="F30">
            <v>172.75069999999999</v>
          </cell>
        </row>
        <row r="31">
          <cell r="F31">
            <v>1.8927467999999999E-2</v>
          </cell>
        </row>
        <row r="32">
          <cell r="F32">
            <v>1.8927467999999999E-3</v>
          </cell>
        </row>
        <row r="33">
          <cell r="F33">
            <v>4.5065399999999992E-2</v>
          </cell>
        </row>
        <row r="34">
          <cell r="F34">
            <v>7.1053114000000001E-2</v>
          </cell>
        </row>
        <row r="39">
          <cell r="F39">
            <v>100.78493039999999</v>
          </cell>
        </row>
      </sheetData>
      <sheetData sheetId="1"/>
      <sheetData sheetId="2"/>
      <sheetData sheetId="3"/>
      <sheetData sheetId="4">
        <row r="24">
          <cell r="C24">
            <v>36439.09821624239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159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А. ЮГНАКИЙ, ЛК-2-2, ОТ ТВ-15 ДО ТВ-13 (Д-159 ММ L-300 П.М.)</v>
          </cell>
        </row>
        <row r="20">
          <cell r="F20">
            <v>1.3047099999999998</v>
          </cell>
        </row>
        <row r="22">
          <cell r="F22">
            <v>0.7630304</v>
          </cell>
        </row>
        <row r="25">
          <cell r="F25">
            <v>4.266</v>
          </cell>
        </row>
        <row r="26">
          <cell r="F26">
            <v>23.994</v>
          </cell>
        </row>
        <row r="29">
          <cell r="F29">
            <v>1.0581486</v>
          </cell>
        </row>
        <row r="30">
          <cell r="F30">
            <v>258.90870000000001</v>
          </cell>
        </row>
        <row r="31">
          <cell r="F31">
            <v>2.8367388000000004E-2</v>
          </cell>
        </row>
        <row r="32">
          <cell r="F32">
            <v>2.8367388000000004E-3</v>
          </cell>
        </row>
        <row r="33">
          <cell r="F33">
            <v>6.7541400000000001E-2</v>
          </cell>
        </row>
        <row r="34">
          <cell r="F34">
            <v>0.10649027400000001</v>
          </cell>
        </row>
        <row r="39">
          <cell r="F39">
            <v>143.94667870000001</v>
          </cell>
        </row>
      </sheetData>
      <sheetData sheetId="1"/>
      <sheetData sheetId="2"/>
      <sheetData sheetId="3"/>
      <sheetData sheetId="4">
        <row r="24">
          <cell r="C24">
            <v>50734.271426805441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219 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ТЕПЛОИЗОЛЯЦИИ ТЕПЛОВЫХ СЕТЕЙ ПО АДРЕСУ: МАССИВ А. ЮГНАКИЙ, ЛК-2-2, ОТ ТВ-13 ДО ТВ-12 (Д-219 ММ L-90 П.М.)</v>
          </cell>
        </row>
        <row r="20">
          <cell r="F20">
            <v>0.51039999999999996</v>
          </cell>
        </row>
        <row r="22">
          <cell r="F22">
            <v>0.29849599999999998</v>
          </cell>
        </row>
        <row r="25">
          <cell r="F25">
            <v>89.01</v>
          </cell>
        </row>
        <row r="26">
          <cell r="F26">
            <v>9.3689999999999998</v>
          </cell>
        </row>
        <row r="29">
          <cell r="F29">
            <v>0.39713589999999999</v>
          </cell>
        </row>
        <row r="30">
          <cell r="F30">
            <v>97.171549999999996</v>
          </cell>
        </row>
        <row r="31">
          <cell r="F31">
            <v>1.0646622E-2</v>
          </cell>
        </row>
        <row r="32">
          <cell r="F32">
            <v>1.0646622000000001E-3</v>
          </cell>
        </row>
        <row r="33">
          <cell r="F33">
            <v>2.5349099999999999E-2</v>
          </cell>
        </row>
        <row r="34">
          <cell r="F34">
            <v>3.9967081000000002E-2</v>
          </cell>
        </row>
        <row r="39">
          <cell r="F39">
            <v>56.693962599999999</v>
          </cell>
        </row>
      </sheetData>
      <sheetData sheetId="1"/>
      <sheetData sheetId="2"/>
      <sheetData sheetId="3"/>
      <sheetData sheetId="4">
        <row r="24">
          <cell r="C24">
            <v>20497.303489421429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G39"/>
  <sheetViews>
    <sheetView showGridLines="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3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4.25" customHeight="1">
      <c r="A8" s="8" t="s">
        <v>6</v>
      </c>
      <c r="B8" s="161" t="s">
        <v>7</v>
      </c>
      <c r="C8" s="161"/>
      <c r="D8" s="161"/>
      <c r="E8" s="161"/>
      <c r="F8" s="161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206.298/100</f>
        <v>2.06298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27.437634000000003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5.86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3.3853219999999999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1.6994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5.86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31">
        <f>E21*E22</f>
        <v>0.99385600000000007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40</v>
      </c>
      <c r="E23" s="150">
        <v>30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2.2692999999999999</v>
      </c>
      <c r="F24" s="33">
        <f>E23*E24</f>
        <v>68.078999999999994</v>
      </c>
    </row>
    <row r="25" spans="1:7" s="39" customFormat="1" outlineLevel="1">
      <c r="A25" s="34" t="s">
        <v>42</v>
      </c>
      <c r="B25" s="35" t="s">
        <v>43</v>
      </c>
      <c r="C25" s="36" t="s">
        <v>44</v>
      </c>
      <c r="D25" s="35" t="s">
        <v>45</v>
      </c>
      <c r="E25" s="37">
        <v>9.89</v>
      </c>
      <c r="F25" s="38">
        <f>E23*E25</f>
        <v>296.70000000000005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1.0409999999999999</v>
      </c>
      <c r="F26" s="44">
        <f>E23*E26</f>
        <v>31.229999999999997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281.658/100</f>
        <v>2.8165800000000001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33">
        <f>E27*E28</f>
        <v>90.07422840000001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1.3237926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323.9067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47">
        <f>E27*E31</f>
        <v>3.5488908E-2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47">
        <f>E27*E32</f>
        <v>3.5488908000000001E-3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47">
        <f>E27*E33</f>
        <v>8.44974E-2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47">
        <f>E27*E34</f>
        <v>0.133224234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61">
        <f>F17+F19+F24+F28</f>
        <v>188.97618440000002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2018)&amp;C&amp;P&amp;R160180010</oddHeader>
    <oddFooter>&amp;CСтраниц -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332031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5" customHeight="1">
      <c r="A2" s="171" t="str">
        <f>[5]bv_abc4!B2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3.25" customHeight="1">
      <c r="A4" s="193" t="str">
        <f>[5]bv_abc4!B8</f>
        <v>ВОССТАНОВЛЕНИЕ ТЕПЛОИЗОЛЯЦИИ ТЕПЛОВЫХ СЕТЕЙ ПО АДРЕСУ: МАССИВ А. ЮГНАКИЙ, ЛК-2-1, ОТ ТВ-32 ДО ТВ-28 (Д-159 ММ L-970 П.М.)</v>
      </c>
      <c r="B4" s="193"/>
      <c r="C4" s="193"/>
      <c r="D4" s="193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94"/>
      <c r="B10" s="194"/>
      <c r="C10" s="194"/>
      <c r="D10" s="194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[5]bv_abc4!F39</f>
        <v>465.42937180000001</v>
      </c>
    </row>
    <row r="18" spans="1:4">
      <c r="A18" s="72"/>
      <c r="B18" s="73" t="s">
        <v>80</v>
      </c>
      <c r="C18" s="73" t="s">
        <v>23</v>
      </c>
      <c r="D18" s="74">
        <f>D17</f>
        <v>465.42937180000001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[5]bv_abc4!F20+[5]bv_abc4!F22</f>
        <v>6.6871799999999997</v>
      </c>
    </row>
    <row r="22" spans="1:4">
      <c r="A22" s="75" t="s">
        <v>24</v>
      </c>
      <c r="B22" s="76" t="s">
        <v>55</v>
      </c>
      <c r="C22" s="77" t="s">
        <v>32</v>
      </c>
      <c r="D22" s="78">
        <f>[5]bv_abc4!F29</f>
        <v>3.4213461999999999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80">
        <f>[5]bv_abc4!F25</f>
        <v>13.7934</v>
      </c>
    </row>
    <row r="27" spans="1:4">
      <c r="A27" s="75" t="s">
        <v>24</v>
      </c>
      <c r="B27" s="76" t="s">
        <v>58</v>
      </c>
      <c r="C27" s="77" t="s">
        <v>59</v>
      </c>
      <c r="D27" s="80">
        <f>[5]bv_abc4!F30</f>
        <v>837.13790000000006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[5]bv_abc4!F31</f>
        <v>9.1721196000000005E-2</v>
      </c>
    </row>
    <row r="29" spans="1:4">
      <c r="A29" s="75" t="s">
        <v>37</v>
      </c>
      <c r="B29" s="76" t="s">
        <v>65</v>
      </c>
      <c r="C29" s="77" t="s">
        <v>27</v>
      </c>
      <c r="D29" s="80">
        <f>[5]bv_abc4!F32</f>
        <v>9.1721196000000005E-3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[5]bv_abc4!F33</f>
        <v>0.21838379999999999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[5]bv_abc4!F34</f>
        <v>0.34431845800000005</v>
      </c>
    </row>
    <row r="32" spans="1:4">
      <c r="A32" s="75" t="s">
        <v>86</v>
      </c>
      <c r="B32" s="76" t="s">
        <v>93</v>
      </c>
      <c r="C32" s="77" t="s">
        <v>49</v>
      </c>
      <c r="D32" s="80">
        <f>[5]bv_abc4!F26</f>
        <v>77.58059999999999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Э160180060</oddHeader>
    <oddFooter>&amp;C&amp;"Times New Roman,обычный"&amp;9&amp;P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G39"/>
  <sheetViews>
    <sheetView showGridLines="0" zoomScaleNormal="100" workbookViewId="0">
      <selection activeCell="F26" sqref="F26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101</v>
      </c>
      <c r="D5" s="197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9.5" customHeight="1">
      <c r="A8" s="121" t="s">
        <v>6</v>
      </c>
      <c r="B8" s="157" t="s">
        <v>102</v>
      </c>
      <c r="C8" s="157"/>
      <c r="D8" s="157"/>
      <c r="E8" s="157"/>
      <c r="F8" s="157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105.127/100</f>
        <v>1.0512699999999999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13.981890999999999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2.42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1.398034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0.70179999999999998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2.42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45">
        <f>E21*E22</f>
        <v>0.41043199999999996</v>
      </c>
    </row>
    <row r="23" spans="1:7" s="3" customFormat="1">
      <c r="A23" s="18" t="s">
        <v>37</v>
      </c>
      <c r="B23" s="19" t="s">
        <v>38</v>
      </c>
      <c r="C23" s="19" t="s">
        <v>98</v>
      </c>
      <c r="D23" s="20" t="s">
        <v>40</v>
      </c>
      <c r="E23" s="150">
        <v>31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1.1191</v>
      </c>
      <c r="F24" s="33">
        <f>E23*E24</f>
        <v>34.692099999999996</v>
      </c>
    </row>
    <row r="25" spans="1:7" s="39" customFormat="1" outlineLevel="1">
      <c r="A25" s="34" t="s">
        <v>42</v>
      </c>
      <c r="B25" s="35">
        <v>64614</v>
      </c>
      <c r="C25" s="36" t="s">
        <v>91</v>
      </c>
      <c r="D25" s="35" t="s">
        <v>92</v>
      </c>
      <c r="E25" s="37">
        <v>0.1026</v>
      </c>
      <c r="F25" s="46">
        <f>E23*E25</f>
        <v>3.1806000000000001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0.41599999999999998</v>
      </c>
      <c r="F26" s="47">
        <f>E23*E26</f>
        <v>12.895999999999999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163.531/100</f>
        <v>1.63531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33">
        <f>E27*E28</f>
        <v>52.297213800000002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122">
        <f>E27*E29</f>
        <v>0.76859569999999999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188.06065000000001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123">
        <f>E27*E31</f>
        <v>2.0604905999999999E-2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123">
        <f>E27*E32</f>
        <v>2.0604906000000001E-3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123">
        <f>E27*E33</f>
        <v>4.90593E-2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123">
        <f>E27*E34</f>
        <v>7.7350163E-2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124">
        <f>F17+F19+F24+F28</f>
        <v>102.36923880000001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2018)&amp;C&amp;P&amp;R160180070</oddHeader>
    <oddFooter>&amp;CСтраниц -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4.25" customHeight="1">
      <c r="A2" s="171" t="str">
        <f>[6]bv_abc4!B2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6.25" customHeight="1">
      <c r="A4" s="171" t="str">
        <f>[6]bv_abc4!B8</f>
        <v xml:space="preserve"> ВОССТАНОВЛЕНИЕ ТЕПЛОИЗОЛЯЦИИ ТЕПЛОВЫХ СЕТЕЙ ПО АДРЕСУ: МАССИВ А. ЮГНАКИЙ, ЛК-2-1, ОТ ТВ-28 ДО ТК-37 (Д-108 ММ L-310 П.М.)  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[6]bv_abc4!F39</f>
        <v>102.36923880000001</v>
      </c>
    </row>
    <row r="18" spans="1:4">
      <c r="A18" s="72"/>
      <c r="B18" s="73" t="s">
        <v>80</v>
      </c>
      <c r="C18" s="73" t="s">
        <v>23</v>
      </c>
      <c r="D18" s="74">
        <f>D17</f>
        <v>102.36923880000001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125">
        <f>[6]bv_abc4!F20+[6]bv_abc4!F22</f>
        <v>1.1122319999999999</v>
      </c>
    </row>
    <row r="22" spans="1:4" ht="25.5">
      <c r="A22" s="75" t="s">
        <v>24</v>
      </c>
      <c r="B22" s="76" t="s">
        <v>55</v>
      </c>
      <c r="C22" s="77" t="s">
        <v>32</v>
      </c>
      <c r="D22" s="125">
        <f>[6]bv_abc4!F29</f>
        <v>0.76859569999999999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126">
        <f>[6]bv_abc4!F25</f>
        <v>3.1806000000000001</v>
      </c>
    </row>
    <row r="27" spans="1:4">
      <c r="A27" s="75" t="s">
        <v>24</v>
      </c>
      <c r="B27" s="76" t="s">
        <v>58</v>
      </c>
      <c r="C27" s="77" t="s">
        <v>59</v>
      </c>
      <c r="D27" s="126">
        <f>[6]bv_abc4!F30</f>
        <v>188.06065000000001</v>
      </c>
    </row>
    <row r="28" spans="1:4" ht="25.5">
      <c r="A28" s="75" t="s">
        <v>33</v>
      </c>
      <c r="B28" s="76" t="s">
        <v>62</v>
      </c>
      <c r="C28" s="77" t="s">
        <v>27</v>
      </c>
      <c r="D28" s="126">
        <f>[6]bv_abc4!F31</f>
        <v>2.0604905999999999E-2</v>
      </c>
    </row>
    <row r="29" spans="1:4">
      <c r="A29" s="75" t="s">
        <v>37</v>
      </c>
      <c r="B29" s="76" t="s">
        <v>65</v>
      </c>
      <c r="C29" s="77" t="s">
        <v>27</v>
      </c>
      <c r="D29" s="126">
        <f>[6]bv_abc4!F32</f>
        <v>2.0604906000000001E-3</v>
      </c>
    </row>
    <row r="30" spans="1:4" ht="25.5">
      <c r="A30" s="75" t="s">
        <v>50</v>
      </c>
      <c r="B30" s="76" t="s">
        <v>68</v>
      </c>
      <c r="C30" s="77" t="s">
        <v>27</v>
      </c>
      <c r="D30" s="126">
        <f>[6]bv_abc4!F33</f>
        <v>4.90593E-2</v>
      </c>
    </row>
    <row r="31" spans="1:4" ht="25.5">
      <c r="A31" s="75" t="s">
        <v>85</v>
      </c>
      <c r="B31" s="76" t="s">
        <v>71</v>
      </c>
      <c r="C31" s="77" t="s">
        <v>27</v>
      </c>
      <c r="D31" s="126">
        <f>[6]bv_abc4!F34</f>
        <v>7.7350163E-2</v>
      </c>
    </row>
    <row r="32" spans="1:4">
      <c r="A32" s="75" t="s">
        <v>86</v>
      </c>
      <c r="B32" s="76" t="s">
        <v>48</v>
      </c>
      <c r="C32" s="77" t="s">
        <v>49</v>
      </c>
      <c r="D32" s="126">
        <f>[6]bv_abc4!F26</f>
        <v>12.895999999999999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Roman,обычный"&amp;9Э160180070</oddHeader>
    <oddFooter>&amp;C&amp;"Times New Roman,обычный"&amp;9&amp;P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G39"/>
  <sheetViews>
    <sheetView showGridLines="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103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5.75" customHeight="1">
      <c r="A8" s="8" t="s">
        <v>6</v>
      </c>
      <c r="B8" s="161" t="s">
        <v>104</v>
      </c>
      <c r="C8" s="161"/>
      <c r="D8" s="161"/>
      <c r="E8" s="161"/>
      <c r="F8" s="161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110.03/100</f>
        <v>1.1003000000000001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14.633990000000001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3.12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1.802424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0.90479999999999994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3.12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31">
        <f>E21*E22</f>
        <v>0.52915200000000007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40</v>
      </c>
      <c r="E23" s="150">
        <v>16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2.2692999999999999</v>
      </c>
      <c r="F24" s="33">
        <f>E23*E24</f>
        <v>36.308799999999998</v>
      </c>
    </row>
    <row r="25" spans="1:7" s="39" customFormat="1" outlineLevel="1">
      <c r="A25" s="34" t="s">
        <v>42</v>
      </c>
      <c r="B25" s="35" t="s">
        <v>43</v>
      </c>
      <c r="C25" s="36" t="s">
        <v>44</v>
      </c>
      <c r="D25" s="35" t="s">
        <v>45</v>
      </c>
      <c r="E25" s="37">
        <v>9.89</v>
      </c>
      <c r="F25" s="127">
        <f>E23*E25</f>
        <v>158.24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1.0409999999999999</v>
      </c>
      <c r="F26" s="47">
        <f>E23*E26</f>
        <v>16.655999999999999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150.218/100</f>
        <v>1.5021799999999998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26">
        <f>E27*E28</f>
        <v>48.039716399999996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0.70602459999999989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172.75069999999999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47">
        <f>E27*E31</f>
        <v>1.8927467999999999E-2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47">
        <f>E27*E32</f>
        <v>1.8927467999999999E-3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47">
        <f>E27*E33</f>
        <v>4.5065399999999992E-2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47">
        <f>E27*E34</f>
        <v>7.1053114000000001E-2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61">
        <f>F17+F19+F24+F28</f>
        <v>100.78493039999999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2018)&amp;C&amp;P&amp;R160180080</oddHeader>
    <oddFooter>&amp;CСтраниц -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6.5" customHeight="1">
      <c r="A2" s="171" t="str">
        <f>[7]bv_abc4!B2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4" customHeight="1">
      <c r="A4" s="171" t="str">
        <f>[7]bv_abc4!B8</f>
        <v>ВОССТАНОВЛЕНИЕ ТЕПЛОИЗОЛЯЦИИ ТЕПЛОВЫХ СЕТЕЙ ПО АДРЕСУ: МАССИВ А. ЮГНАКИЙ, ЛК-2-1, ОТ ЛОК.КОТ. ДО ТВ-25 (Д-219 ММ L-160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[7]bv_abc4!F39</f>
        <v>100.78493039999999</v>
      </c>
    </row>
    <row r="18" spans="1:4">
      <c r="A18" s="72"/>
      <c r="B18" s="73" t="s">
        <v>80</v>
      </c>
      <c r="C18" s="73" t="s">
        <v>23</v>
      </c>
      <c r="D18" s="74">
        <f>D17</f>
        <v>100.78493039999999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[7]bv_abc4!F20+[7]bv_abc4!F22</f>
        <v>1.4339520000000001</v>
      </c>
    </row>
    <row r="22" spans="1:4" ht="25.5">
      <c r="A22" s="75" t="s">
        <v>24</v>
      </c>
      <c r="B22" s="76" t="s">
        <v>55</v>
      </c>
      <c r="C22" s="77" t="s">
        <v>32</v>
      </c>
      <c r="D22" s="78">
        <f>[7]bv_abc4!F29</f>
        <v>0.70602459999999989</v>
      </c>
    </row>
    <row r="23" spans="1:4" ht="12" customHeight="1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44</v>
      </c>
      <c r="C26" s="77" t="s">
        <v>45</v>
      </c>
      <c r="D26" s="80">
        <f>[7]bv_abc4!F25</f>
        <v>158.24</v>
      </c>
    </row>
    <row r="27" spans="1:4">
      <c r="A27" s="75" t="s">
        <v>24</v>
      </c>
      <c r="B27" s="76" t="s">
        <v>58</v>
      </c>
      <c r="C27" s="77" t="s">
        <v>59</v>
      </c>
      <c r="D27" s="80">
        <f>[7]bv_abc4!F30</f>
        <v>172.75069999999999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[7]bv_abc4!F31</f>
        <v>1.8927467999999999E-2</v>
      </c>
    </row>
    <row r="29" spans="1:4">
      <c r="A29" s="75" t="s">
        <v>37</v>
      </c>
      <c r="B29" s="76" t="s">
        <v>65</v>
      </c>
      <c r="C29" s="77" t="s">
        <v>27</v>
      </c>
      <c r="D29" s="80">
        <f>[7]bv_abc4!F32</f>
        <v>1.8927467999999999E-3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[7]bv_abc4!F33</f>
        <v>4.5065399999999992E-2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[7]bv_abc4!F34</f>
        <v>7.1053114000000001E-2</v>
      </c>
    </row>
    <row r="32" spans="1:4">
      <c r="A32" s="75" t="s">
        <v>86</v>
      </c>
      <c r="B32" s="76" t="s">
        <v>48</v>
      </c>
      <c r="C32" s="77" t="s">
        <v>49</v>
      </c>
      <c r="D32" s="80">
        <f>[7]bv_abc4!F26</f>
        <v>16.655999999999999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Roman,обычный"&amp;9Э160180080</oddHeader>
    <oddFooter>&amp;C&amp;"Times New Roman,обычный"&amp;9&amp;P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G39"/>
  <sheetViews>
    <sheetView showGridLines="0" workbookViewId="0">
      <selection activeCell="F26" sqref="F26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91" t="s">
        <v>1</v>
      </c>
      <c r="C2" s="191"/>
      <c r="D2" s="191"/>
      <c r="E2" s="191"/>
      <c r="F2" s="191"/>
      <c r="G2" s="1"/>
    </row>
    <row r="3" spans="1:7" s="3" customFormat="1">
      <c r="A3" s="4"/>
      <c r="B3" s="192" t="s">
        <v>2</v>
      </c>
      <c r="C3" s="192"/>
      <c r="D3" s="192"/>
      <c r="E3" s="192"/>
      <c r="F3" s="192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105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8.75" customHeight="1">
      <c r="A8" s="8" t="s">
        <v>6</v>
      </c>
      <c r="B8" s="191" t="s">
        <v>106</v>
      </c>
      <c r="C8" s="191"/>
      <c r="D8" s="191"/>
      <c r="E8" s="191"/>
      <c r="F8" s="191"/>
      <c r="G8" s="1"/>
    </row>
    <row r="9" spans="1:7" s="3" customFormat="1" ht="12.75" customHeight="1">
      <c r="A9" s="4"/>
      <c r="B9" s="192" t="s">
        <v>8</v>
      </c>
      <c r="C9" s="192"/>
      <c r="D9" s="192"/>
      <c r="E9" s="192"/>
      <c r="F9" s="192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90"/>
      <c r="G12" s="10"/>
    </row>
    <row r="13" spans="1:7" s="11" customFormat="1" ht="34.5" customHeight="1">
      <c r="A13" s="189"/>
      <c r="B13" s="189"/>
      <c r="C13" s="189"/>
      <c r="D13" s="189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84"/>
      <c r="B15" s="185"/>
      <c r="C15" s="185"/>
      <c r="D15" s="185"/>
      <c r="E15" s="185"/>
      <c r="F15" s="186"/>
    </row>
    <row r="16" spans="1:7" s="3" customFormat="1">
      <c r="A16" s="81" t="s">
        <v>17</v>
      </c>
      <c r="B16" s="82" t="s">
        <v>18</v>
      </c>
      <c r="C16" s="82" t="s">
        <v>19</v>
      </c>
      <c r="D16" s="83" t="s">
        <v>20</v>
      </c>
      <c r="E16" s="195">
        <f>149.778/100</f>
        <v>1.4977799999999999</v>
      </c>
      <c r="F16" s="196"/>
      <c r="G16" s="21"/>
    </row>
    <row r="17" spans="1:7" s="27" customFormat="1" outlineLevel="1">
      <c r="A17" s="84" t="s">
        <v>21</v>
      </c>
      <c r="B17" s="85" t="s">
        <v>17</v>
      </c>
      <c r="C17" s="86" t="s">
        <v>22</v>
      </c>
      <c r="D17" s="85" t="s">
        <v>23</v>
      </c>
      <c r="E17" s="87">
        <v>13.3</v>
      </c>
      <c r="F17" s="87">
        <f>E16*E17</f>
        <v>19.920473999999999</v>
      </c>
    </row>
    <row r="18" spans="1:7" s="3" customFormat="1" ht="25.5">
      <c r="A18" s="81" t="s">
        <v>24</v>
      </c>
      <c r="B18" s="82" t="s">
        <v>25</v>
      </c>
      <c r="C18" s="82" t="s">
        <v>26</v>
      </c>
      <c r="D18" s="83" t="s">
        <v>27</v>
      </c>
      <c r="E18" s="187">
        <v>4.4989999999999997</v>
      </c>
      <c r="F18" s="188"/>
      <c r="G18" s="21"/>
    </row>
    <row r="19" spans="1:7" s="27" customFormat="1" outlineLevel="1">
      <c r="A19" s="84" t="s">
        <v>28</v>
      </c>
      <c r="B19" s="85" t="s">
        <v>17</v>
      </c>
      <c r="C19" s="86" t="s">
        <v>22</v>
      </c>
      <c r="D19" s="85" t="s">
        <v>23</v>
      </c>
      <c r="E19" s="87">
        <v>0.57769999999999999</v>
      </c>
      <c r="F19" s="88">
        <f>E18*E19</f>
        <v>2.5990722999999996</v>
      </c>
    </row>
    <row r="20" spans="1:7" s="93" customFormat="1" outlineLevel="1">
      <c r="A20" s="89" t="s">
        <v>29</v>
      </c>
      <c r="B20" s="90" t="s">
        <v>30</v>
      </c>
      <c r="C20" s="91" t="s">
        <v>31</v>
      </c>
      <c r="D20" s="90" t="s">
        <v>32</v>
      </c>
      <c r="E20" s="92">
        <v>0.28999999999999998</v>
      </c>
      <c r="F20" s="92">
        <f>E18*E20</f>
        <v>1.3047099999999998</v>
      </c>
    </row>
    <row r="21" spans="1:7" s="3" customFormat="1" ht="25.5">
      <c r="A21" s="81" t="s">
        <v>33</v>
      </c>
      <c r="B21" s="82" t="s">
        <v>34</v>
      </c>
      <c r="C21" s="82" t="s">
        <v>35</v>
      </c>
      <c r="D21" s="83" t="s">
        <v>27</v>
      </c>
      <c r="E21" s="187">
        <v>4.4989999999999997</v>
      </c>
      <c r="F21" s="188"/>
      <c r="G21" s="21"/>
    </row>
    <row r="22" spans="1:7" s="93" customFormat="1" outlineLevel="1">
      <c r="A22" s="89" t="s">
        <v>36</v>
      </c>
      <c r="B22" s="90" t="s">
        <v>30</v>
      </c>
      <c r="C22" s="91" t="s">
        <v>31</v>
      </c>
      <c r="D22" s="90" t="s">
        <v>32</v>
      </c>
      <c r="E22" s="92">
        <v>0.1696</v>
      </c>
      <c r="F22" s="94">
        <f>E21*E22</f>
        <v>0.7630304</v>
      </c>
    </row>
    <row r="23" spans="1:7" s="3" customFormat="1">
      <c r="A23" s="81" t="s">
        <v>37</v>
      </c>
      <c r="B23" s="82" t="s">
        <v>38</v>
      </c>
      <c r="C23" s="82" t="s">
        <v>90</v>
      </c>
      <c r="D23" s="83" t="s">
        <v>40</v>
      </c>
      <c r="E23" s="187">
        <v>30</v>
      </c>
      <c r="F23" s="188"/>
      <c r="G23" s="21"/>
    </row>
    <row r="24" spans="1:7" s="27" customFormat="1" outlineLevel="1">
      <c r="A24" s="84" t="s">
        <v>41</v>
      </c>
      <c r="B24" s="85" t="s">
        <v>17</v>
      </c>
      <c r="C24" s="86" t="s">
        <v>22</v>
      </c>
      <c r="D24" s="85" t="s">
        <v>23</v>
      </c>
      <c r="E24" s="87">
        <v>1.6476</v>
      </c>
      <c r="F24" s="88">
        <f>E23*E24</f>
        <v>49.427999999999997</v>
      </c>
    </row>
    <row r="25" spans="1:7" s="100" customFormat="1" outlineLevel="1">
      <c r="A25" s="95" t="s">
        <v>42</v>
      </c>
      <c r="B25" s="96">
        <v>64614</v>
      </c>
      <c r="C25" s="97" t="s">
        <v>91</v>
      </c>
      <c r="D25" s="96" t="s">
        <v>92</v>
      </c>
      <c r="E25" s="98">
        <v>0.14219999999999999</v>
      </c>
      <c r="F25" s="99">
        <f>E23*E25</f>
        <v>4.266</v>
      </c>
    </row>
    <row r="26" spans="1:7" s="100" customFormat="1" outlineLevel="1">
      <c r="A26" s="101" t="s">
        <v>46</v>
      </c>
      <c r="B26" s="102" t="s">
        <v>47</v>
      </c>
      <c r="C26" s="103" t="s">
        <v>93</v>
      </c>
      <c r="D26" s="102" t="s">
        <v>49</v>
      </c>
      <c r="E26" s="104">
        <v>0.79979999999999996</v>
      </c>
      <c r="F26" s="105">
        <f>E23*E26</f>
        <v>23.994</v>
      </c>
    </row>
    <row r="27" spans="1:7" s="3" customFormat="1" ht="25.5">
      <c r="A27" s="81" t="s">
        <v>50</v>
      </c>
      <c r="B27" s="82" t="s">
        <v>51</v>
      </c>
      <c r="C27" s="82" t="s">
        <v>52</v>
      </c>
      <c r="D27" s="83" t="s">
        <v>20</v>
      </c>
      <c r="E27" s="195">
        <f>225.138/100</f>
        <v>2.2513800000000002</v>
      </c>
      <c r="F27" s="196"/>
      <c r="G27" s="21"/>
    </row>
    <row r="28" spans="1:7" s="27" customFormat="1" outlineLevel="1">
      <c r="A28" s="84" t="s">
        <v>53</v>
      </c>
      <c r="B28" s="85" t="s">
        <v>17</v>
      </c>
      <c r="C28" s="86" t="s">
        <v>22</v>
      </c>
      <c r="D28" s="85" t="s">
        <v>23</v>
      </c>
      <c r="E28" s="87">
        <v>31.98</v>
      </c>
      <c r="F28" s="88">
        <f>E27*E28</f>
        <v>71.999132400000008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1.0581486</v>
      </c>
    </row>
    <row r="30" spans="1:7" s="100" customFormat="1" outlineLevel="1">
      <c r="A30" s="95" t="s">
        <v>56</v>
      </c>
      <c r="B30" s="96" t="s">
        <v>57</v>
      </c>
      <c r="C30" s="97" t="s">
        <v>58</v>
      </c>
      <c r="D30" s="96" t="s">
        <v>59</v>
      </c>
      <c r="E30" s="98">
        <v>115</v>
      </c>
      <c r="F30" s="99">
        <f>E27*E30</f>
        <v>258.90870000000001</v>
      </c>
    </row>
    <row r="31" spans="1:7" s="3" customFormat="1">
      <c r="A31" s="101" t="s">
        <v>60</v>
      </c>
      <c r="B31" s="102" t="s">
        <v>61</v>
      </c>
      <c r="C31" s="103" t="s">
        <v>62</v>
      </c>
      <c r="D31" s="102" t="s">
        <v>27</v>
      </c>
      <c r="E31" s="104">
        <v>1.26E-2</v>
      </c>
      <c r="F31" s="106">
        <f>E27*E31</f>
        <v>2.8367388000000004E-2</v>
      </c>
      <c r="G31" s="21"/>
    </row>
    <row r="32" spans="1:7" s="27" customFormat="1" outlineLevel="1">
      <c r="A32" s="101" t="s">
        <v>63</v>
      </c>
      <c r="B32" s="102" t="s">
        <v>64</v>
      </c>
      <c r="C32" s="103" t="s">
        <v>65</v>
      </c>
      <c r="D32" s="102" t="s">
        <v>27</v>
      </c>
      <c r="E32" s="104">
        <v>1.2600000000000001E-3</v>
      </c>
      <c r="F32" s="106">
        <f>E27*E32</f>
        <v>2.8367388000000004E-3</v>
      </c>
    </row>
    <row r="33" spans="1:7" s="93" customFormat="1" outlineLevel="1">
      <c r="A33" s="101" t="s">
        <v>66</v>
      </c>
      <c r="B33" s="102" t="s">
        <v>67</v>
      </c>
      <c r="C33" s="103" t="s">
        <v>68</v>
      </c>
      <c r="D33" s="102" t="s">
        <v>27</v>
      </c>
      <c r="E33" s="104">
        <v>0.03</v>
      </c>
      <c r="F33" s="106">
        <f>E27*E33</f>
        <v>6.7541400000000001E-2</v>
      </c>
    </row>
    <row r="34" spans="1:7" s="100" customFormat="1" outlineLevel="1">
      <c r="A34" s="101" t="s">
        <v>69</v>
      </c>
      <c r="B34" s="102" t="s">
        <v>70</v>
      </c>
      <c r="C34" s="103" t="s">
        <v>71</v>
      </c>
      <c r="D34" s="102" t="s">
        <v>27</v>
      </c>
      <c r="E34" s="104">
        <v>4.7300000000000002E-2</v>
      </c>
      <c r="F34" s="106">
        <f>E27*E34</f>
        <v>0.10649027400000001</v>
      </c>
    </row>
    <row r="35" spans="1:7" s="100" customFormat="1" ht="13.5" outlineLevel="1" thickBot="1">
      <c r="A35" s="176"/>
      <c r="B35" s="177"/>
      <c r="C35" s="177"/>
      <c r="D35" s="177"/>
      <c r="E35" s="177"/>
      <c r="F35" s="178"/>
    </row>
    <row r="36" spans="1:7" s="100" customFormat="1" ht="13.5" customHeight="1" outlineLevel="1" thickTop="1">
      <c r="A36" s="179" t="s">
        <v>72</v>
      </c>
      <c r="B36" s="180"/>
      <c r="C36" s="180"/>
      <c r="D36" s="107"/>
      <c r="E36" s="108"/>
      <c r="F36" s="109"/>
    </row>
    <row r="37" spans="1:7" s="100" customFormat="1" outlineLevel="1">
      <c r="A37" s="181"/>
      <c r="B37" s="182"/>
      <c r="C37" s="182"/>
      <c r="D37" s="182"/>
      <c r="E37" s="182"/>
      <c r="F37" s="183"/>
    </row>
    <row r="38" spans="1:7" s="100" customFormat="1" outlineLevel="1">
      <c r="A38" s="110"/>
      <c r="B38" s="111"/>
      <c r="C38" s="112" t="s">
        <v>73</v>
      </c>
      <c r="D38" s="113"/>
      <c r="E38" s="114"/>
      <c r="F38" s="115"/>
    </row>
    <row r="39" spans="1:7" s="3" customFormat="1">
      <c r="A39" s="116" t="s">
        <v>17</v>
      </c>
      <c r="B39" s="117" t="s">
        <v>17</v>
      </c>
      <c r="C39" s="117" t="s">
        <v>22</v>
      </c>
      <c r="D39" s="118" t="s">
        <v>23</v>
      </c>
      <c r="E39" s="119"/>
      <c r="F39" s="120">
        <f>F17+F19+F24+F28</f>
        <v>143.94667870000001</v>
      </c>
      <c r="G39" s="2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2018)&amp;C&amp;P&amp;R160180090</oddHeader>
    <oddFooter>&amp;CСтраниц -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332031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5" customHeight="1">
      <c r="A2" s="171" t="str">
        <f>[8]bv_abc4!B2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3.25" customHeight="1">
      <c r="A4" s="193" t="str">
        <f>[8]bv_abc4!B8</f>
        <v>ВОССТАНОВЛЕНИЕ ТЕПЛОИЗОЛЯЦИИ ТЕПЛОВЫХ СЕТЕЙ ПО АДРЕСУ: МАССИВ А. ЮГНАКИЙ, ЛК-2-2, ОТ ТВ-15 ДО ТВ-13 (Д-159 ММ L-300 П.М.)</v>
      </c>
      <c r="B4" s="193"/>
      <c r="C4" s="193"/>
      <c r="D4" s="193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94"/>
      <c r="B10" s="194"/>
      <c r="C10" s="194"/>
      <c r="D10" s="194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[8]bv_abc4!F39</f>
        <v>143.94667870000001</v>
      </c>
    </row>
    <row r="18" spans="1:4">
      <c r="A18" s="72"/>
      <c r="B18" s="73" t="s">
        <v>80</v>
      </c>
      <c r="C18" s="73" t="s">
        <v>23</v>
      </c>
      <c r="D18" s="74">
        <f>D17</f>
        <v>143.94667870000001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[8]bv_abc4!F20+[8]bv_abc4!F22</f>
        <v>2.0677403999999999</v>
      </c>
    </row>
    <row r="22" spans="1:4">
      <c r="A22" s="75" t="s">
        <v>24</v>
      </c>
      <c r="B22" s="76" t="s">
        <v>55</v>
      </c>
      <c r="C22" s="77" t="s">
        <v>32</v>
      </c>
      <c r="D22" s="78">
        <f>[8]bv_abc4!F29</f>
        <v>1.0581486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80">
        <f>[8]bv_abc4!F25</f>
        <v>4.266</v>
      </c>
    </row>
    <row r="27" spans="1:4">
      <c r="A27" s="75" t="s">
        <v>24</v>
      </c>
      <c r="B27" s="76" t="s">
        <v>58</v>
      </c>
      <c r="C27" s="77" t="s">
        <v>59</v>
      </c>
      <c r="D27" s="80">
        <f>[8]bv_abc4!F30</f>
        <v>258.90870000000001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[8]bv_abc4!F31</f>
        <v>2.8367388000000004E-2</v>
      </c>
    </row>
    <row r="29" spans="1:4">
      <c r="A29" s="75" t="s">
        <v>37</v>
      </c>
      <c r="B29" s="76" t="s">
        <v>65</v>
      </c>
      <c r="C29" s="77" t="s">
        <v>27</v>
      </c>
      <c r="D29" s="80">
        <f>[8]bv_abc4!F32</f>
        <v>2.8367388000000004E-3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[8]bv_abc4!F33</f>
        <v>6.7541400000000001E-2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[8]bv_abc4!F34</f>
        <v>0.10649027400000001</v>
      </c>
    </row>
    <row r="32" spans="1:4">
      <c r="A32" s="75" t="s">
        <v>86</v>
      </c>
      <c r="B32" s="76" t="s">
        <v>93</v>
      </c>
      <c r="C32" s="77" t="s">
        <v>49</v>
      </c>
      <c r="D32" s="80">
        <f>[8]bv_abc4!F26</f>
        <v>23.994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Э160180090</oddHeader>
    <oddFooter>&amp;C&amp;"Times New Roman,обычный"&amp;9&amp;P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G39"/>
  <sheetViews>
    <sheetView showGridLines="0" workbookViewId="0">
      <selection activeCell="B8" sqref="B8:F8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107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5.75" customHeight="1">
      <c r="A8" s="8" t="s">
        <v>6</v>
      </c>
      <c r="B8" s="161" t="s">
        <v>108</v>
      </c>
      <c r="C8" s="161"/>
      <c r="D8" s="161"/>
      <c r="E8" s="161"/>
      <c r="F8" s="161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61.89/100</f>
        <v>0.61890000000000001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8.2313700000000001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1.76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1.0167520000000001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0.51039999999999996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1.76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31">
        <f>E21*E22</f>
        <v>0.29849599999999998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40</v>
      </c>
      <c r="E23" s="150">
        <v>9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2.2692999999999999</v>
      </c>
      <c r="F24" s="33">
        <f>E23*E24</f>
        <v>20.4237</v>
      </c>
    </row>
    <row r="25" spans="1:7" s="39" customFormat="1" outlineLevel="1">
      <c r="A25" s="34" t="s">
        <v>42</v>
      </c>
      <c r="B25" s="35" t="s">
        <v>43</v>
      </c>
      <c r="C25" s="36" t="s">
        <v>44</v>
      </c>
      <c r="D25" s="35" t="s">
        <v>45</v>
      </c>
      <c r="E25" s="37">
        <v>9.89</v>
      </c>
      <c r="F25" s="127">
        <f>E23*E25</f>
        <v>89.01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1.0409999999999999</v>
      </c>
      <c r="F26" s="47">
        <f>E23*E26</f>
        <v>9.3689999999999998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84.497/100</f>
        <v>0.84497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26">
        <f>E27*E28</f>
        <v>27.0221406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0.39713589999999999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97.171549999999996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47">
        <f>E27*E31</f>
        <v>1.0646622E-2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47">
        <f>E27*E32</f>
        <v>1.0646622000000001E-3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47">
        <f>E27*E33</f>
        <v>2.5349099999999999E-2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47">
        <f>E27*E34</f>
        <v>3.9967081000000002E-2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61">
        <f>F17+F19+F24+F28</f>
        <v>56.693962599999999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2018)&amp;C&amp;P&amp;R160180100</oddHeader>
    <oddFooter>&amp;CСтраниц -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6.5" customHeight="1">
      <c r="A2" s="171" t="str">
        <f>[9]bv_abc4!B2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4" customHeight="1">
      <c r="A4" s="171" t="str">
        <f>[9]bv_abc4!B8</f>
        <v>ВОССТАНОВЛЕНИЕ ТЕПЛОИЗОЛЯЦИИ ТЕПЛОВЫХ СЕТЕЙ ПО АДРЕСУ: МАССИВ А. ЮГНАКИЙ, ЛК-2-2, ОТ ТВ-13 ДО ТВ-12 (Д-219 ММ L-90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[9]bv_abc4!F39</f>
        <v>56.693962599999999</v>
      </c>
    </row>
    <row r="18" spans="1:4">
      <c r="A18" s="72"/>
      <c r="B18" s="73" t="s">
        <v>80</v>
      </c>
      <c r="C18" s="73" t="s">
        <v>23</v>
      </c>
      <c r="D18" s="74">
        <f>D17</f>
        <v>56.693962599999999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[9]bv_abc4!F20+[9]bv_abc4!F22</f>
        <v>0.80889599999999995</v>
      </c>
    </row>
    <row r="22" spans="1:4" ht="25.5">
      <c r="A22" s="75" t="s">
        <v>24</v>
      </c>
      <c r="B22" s="76" t="s">
        <v>55</v>
      </c>
      <c r="C22" s="77" t="s">
        <v>32</v>
      </c>
      <c r="D22" s="78">
        <f>[9]bv_abc4!F29</f>
        <v>0.39713589999999999</v>
      </c>
    </row>
    <row r="23" spans="1:4" ht="12" customHeight="1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44</v>
      </c>
      <c r="C26" s="77" t="s">
        <v>45</v>
      </c>
      <c r="D26" s="80">
        <f>[9]bv_abc4!F25</f>
        <v>89.01</v>
      </c>
    </row>
    <row r="27" spans="1:4">
      <c r="A27" s="75" t="s">
        <v>24</v>
      </c>
      <c r="B27" s="76" t="s">
        <v>58</v>
      </c>
      <c r="C27" s="77" t="s">
        <v>59</v>
      </c>
      <c r="D27" s="80">
        <f>[9]bv_abc4!F30</f>
        <v>97.171549999999996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[9]bv_abc4!F31</f>
        <v>1.0646622E-2</v>
      </c>
    </row>
    <row r="29" spans="1:4">
      <c r="A29" s="75" t="s">
        <v>37</v>
      </c>
      <c r="B29" s="76" t="s">
        <v>65</v>
      </c>
      <c r="C29" s="77" t="s">
        <v>27</v>
      </c>
      <c r="D29" s="80">
        <f>[9]bv_abc4!F32</f>
        <v>1.0646622000000001E-3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[9]bv_abc4!F33</f>
        <v>2.5349099999999999E-2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[9]bv_abc4!F34</f>
        <v>3.9967081000000002E-2</v>
      </c>
    </row>
    <row r="32" spans="1:4">
      <c r="A32" s="75" t="s">
        <v>86</v>
      </c>
      <c r="B32" s="76" t="s">
        <v>48</v>
      </c>
      <c r="C32" s="77" t="s">
        <v>49</v>
      </c>
      <c r="D32" s="80">
        <f>[9]bv_abc4!F26</f>
        <v>9.3689999999999998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Roman,обычный"&amp;9Э160180100</oddHeader>
    <oddFooter>&amp;C&amp;"Times New Roman,обычный"&amp;9&amp;P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G39"/>
  <sheetViews>
    <sheetView showGridLines="0" workbookViewId="0">
      <selection activeCell="F39" sqref="F39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91" t="s">
        <v>1</v>
      </c>
      <c r="C2" s="191"/>
      <c r="D2" s="191"/>
      <c r="E2" s="191"/>
      <c r="F2" s="191"/>
      <c r="G2" s="1"/>
    </row>
    <row r="3" spans="1:7" s="3" customFormat="1">
      <c r="A3" s="4"/>
      <c r="B3" s="192" t="s">
        <v>2</v>
      </c>
      <c r="C3" s="192"/>
      <c r="D3" s="192"/>
      <c r="E3" s="192"/>
      <c r="F3" s="192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109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8.75" customHeight="1">
      <c r="A8" s="8" t="s">
        <v>6</v>
      </c>
      <c r="B8" s="191" t="s">
        <v>110</v>
      </c>
      <c r="C8" s="191"/>
      <c r="D8" s="191"/>
      <c r="E8" s="191"/>
      <c r="F8" s="191"/>
      <c r="G8" s="1"/>
    </row>
    <row r="9" spans="1:7" s="3" customFormat="1" ht="12.75" customHeight="1">
      <c r="A9" s="4"/>
      <c r="B9" s="192" t="s">
        <v>8</v>
      </c>
      <c r="C9" s="192"/>
      <c r="D9" s="192"/>
      <c r="E9" s="192"/>
      <c r="F9" s="192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90"/>
      <c r="G12" s="10"/>
    </row>
    <row r="13" spans="1:7" s="11" customFormat="1" ht="34.5" customHeight="1">
      <c r="A13" s="189"/>
      <c r="B13" s="189"/>
      <c r="C13" s="189"/>
      <c r="D13" s="189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84"/>
      <c r="B15" s="185"/>
      <c r="C15" s="185"/>
      <c r="D15" s="185"/>
      <c r="E15" s="185"/>
      <c r="F15" s="186"/>
    </row>
    <row r="16" spans="1:7" s="3" customFormat="1">
      <c r="A16" s="81" t="s">
        <v>17</v>
      </c>
      <c r="B16" s="82" t="s">
        <v>18</v>
      </c>
      <c r="C16" s="82" t="s">
        <v>19</v>
      </c>
      <c r="D16" s="83" t="s">
        <v>20</v>
      </c>
      <c r="E16" s="195">
        <f>404.401/100</f>
        <v>4.0440100000000001</v>
      </c>
      <c r="F16" s="196"/>
      <c r="G16" s="21"/>
    </row>
    <row r="17" spans="1:7" s="27" customFormat="1" outlineLevel="1">
      <c r="A17" s="84" t="s">
        <v>21</v>
      </c>
      <c r="B17" s="85" t="s">
        <v>17</v>
      </c>
      <c r="C17" s="86" t="s">
        <v>22</v>
      </c>
      <c r="D17" s="85" t="s">
        <v>23</v>
      </c>
      <c r="E17" s="87">
        <v>13.3</v>
      </c>
      <c r="F17" s="87">
        <f>E16*E17</f>
        <v>53.785333000000001</v>
      </c>
    </row>
    <row r="18" spans="1:7" s="3" customFormat="1" ht="25.5">
      <c r="A18" s="81" t="s">
        <v>24</v>
      </c>
      <c r="B18" s="82" t="s">
        <v>25</v>
      </c>
      <c r="C18" s="82" t="s">
        <v>26</v>
      </c>
      <c r="D18" s="83" t="s">
        <v>27</v>
      </c>
      <c r="E18" s="187">
        <v>12.147</v>
      </c>
      <c r="F18" s="188"/>
      <c r="G18" s="21"/>
    </row>
    <row r="19" spans="1:7" s="27" customFormat="1" outlineLevel="1">
      <c r="A19" s="84" t="s">
        <v>28</v>
      </c>
      <c r="B19" s="85" t="s">
        <v>17</v>
      </c>
      <c r="C19" s="86" t="s">
        <v>22</v>
      </c>
      <c r="D19" s="85" t="s">
        <v>23</v>
      </c>
      <c r="E19" s="87">
        <v>0.57769999999999999</v>
      </c>
      <c r="F19" s="88">
        <f>E18*E19</f>
        <v>7.0173218999999998</v>
      </c>
    </row>
    <row r="20" spans="1:7" s="93" customFormat="1" outlineLevel="1">
      <c r="A20" s="89" t="s">
        <v>29</v>
      </c>
      <c r="B20" s="90" t="s">
        <v>30</v>
      </c>
      <c r="C20" s="91" t="s">
        <v>31</v>
      </c>
      <c r="D20" s="90" t="s">
        <v>32</v>
      </c>
      <c r="E20" s="92">
        <v>0.28999999999999998</v>
      </c>
      <c r="F20" s="92">
        <f>E18*E20</f>
        <v>3.5226299999999999</v>
      </c>
    </row>
    <row r="21" spans="1:7" s="3" customFormat="1" ht="25.5">
      <c r="A21" s="81" t="s">
        <v>33</v>
      </c>
      <c r="B21" s="82" t="s">
        <v>34</v>
      </c>
      <c r="C21" s="82" t="s">
        <v>35</v>
      </c>
      <c r="D21" s="83" t="s">
        <v>27</v>
      </c>
      <c r="E21" s="187">
        <v>12.147</v>
      </c>
      <c r="F21" s="188"/>
      <c r="G21" s="21"/>
    </row>
    <row r="22" spans="1:7" s="93" customFormat="1" outlineLevel="1">
      <c r="A22" s="89" t="s">
        <v>36</v>
      </c>
      <c r="B22" s="90" t="s">
        <v>30</v>
      </c>
      <c r="C22" s="91" t="s">
        <v>31</v>
      </c>
      <c r="D22" s="90" t="s">
        <v>32</v>
      </c>
      <c r="E22" s="92">
        <v>0.1696</v>
      </c>
      <c r="F22" s="94">
        <f>E21*E22</f>
        <v>2.0601311999999998</v>
      </c>
    </row>
    <row r="23" spans="1:7" s="3" customFormat="1">
      <c r="A23" s="81" t="s">
        <v>37</v>
      </c>
      <c r="B23" s="82" t="s">
        <v>38</v>
      </c>
      <c r="C23" s="82" t="s">
        <v>90</v>
      </c>
      <c r="D23" s="83" t="s">
        <v>40</v>
      </c>
      <c r="E23" s="187">
        <v>81</v>
      </c>
      <c r="F23" s="188"/>
      <c r="G23" s="21"/>
    </row>
    <row r="24" spans="1:7" s="27" customFormat="1" outlineLevel="1">
      <c r="A24" s="84" t="s">
        <v>41</v>
      </c>
      <c r="B24" s="85" t="s">
        <v>17</v>
      </c>
      <c r="C24" s="86" t="s">
        <v>22</v>
      </c>
      <c r="D24" s="85" t="s">
        <v>23</v>
      </c>
      <c r="E24" s="87">
        <v>1.6476</v>
      </c>
      <c r="F24" s="88">
        <f>E23*E24</f>
        <v>133.4556</v>
      </c>
    </row>
    <row r="25" spans="1:7" s="100" customFormat="1" outlineLevel="1">
      <c r="A25" s="95" t="s">
        <v>42</v>
      </c>
      <c r="B25" s="96">
        <v>64614</v>
      </c>
      <c r="C25" s="97" t="s">
        <v>91</v>
      </c>
      <c r="D25" s="96" t="s">
        <v>92</v>
      </c>
      <c r="E25" s="98">
        <v>0.14219999999999999</v>
      </c>
      <c r="F25" s="99">
        <f>E23*E25</f>
        <v>11.5182</v>
      </c>
    </row>
    <row r="26" spans="1:7" s="100" customFormat="1" outlineLevel="1">
      <c r="A26" s="101" t="s">
        <v>46</v>
      </c>
      <c r="B26" s="102" t="s">
        <v>47</v>
      </c>
      <c r="C26" s="103" t="s">
        <v>93</v>
      </c>
      <c r="D26" s="102" t="s">
        <v>49</v>
      </c>
      <c r="E26" s="104">
        <v>0.79979999999999996</v>
      </c>
      <c r="F26" s="105">
        <f>E23*E26</f>
        <v>64.783799999999999</v>
      </c>
    </row>
    <row r="27" spans="1:7" s="3" customFormat="1" ht="25.5">
      <c r="A27" s="81" t="s">
        <v>50</v>
      </c>
      <c r="B27" s="82" t="s">
        <v>51</v>
      </c>
      <c r="C27" s="82" t="s">
        <v>52</v>
      </c>
      <c r="D27" s="83" t="s">
        <v>20</v>
      </c>
      <c r="E27" s="195">
        <f>607.873/100</f>
        <v>6.0787300000000002</v>
      </c>
      <c r="F27" s="196"/>
      <c r="G27" s="21"/>
    </row>
    <row r="28" spans="1:7" s="27" customFormat="1" outlineLevel="1">
      <c r="A28" s="84" t="s">
        <v>53</v>
      </c>
      <c r="B28" s="85" t="s">
        <v>17</v>
      </c>
      <c r="C28" s="86" t="s">
        <v>22</v>
      </c>
      <c r="D28" s="85" t="s">
        <v>23</v>
      </c>
      <c r="E28" s="87">
        <v>31.98</v>
      </c>
      <c r="F28" s="88">
        <f>E27*E28</f>
        <v>194.3977854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2.8570031</v>
      </c>
    </row>
    <row r="30" spans="1:7" s="100" customFormat="1" outlineLevel="1">
      <c r="A30" s="95" t="s">
        <v>56</v>
      </c>
      <c r="B30" s="96" t="s">
        <v>57</v>
      </c>
      <c r="C30" s="97" t="s">
        <v>58</v>
      </c>
      <c r="D30" s="96" t="s">
        <v>59</v>
      </c>
      <c r="E30" s="98">
        <v>115</v>
      </c>
      <c r="F30" s="99">
        <f>E27*E30</f>
        <v>699.05394999999999</v>
      </c>
    </row>
    <row r="31" spans="1:7" s="3" customFormat="1">
      <c r="A31" s="101" t="s">
        <v>60</v>
      </c>
      <c r="B31" s="102" t="s">
        <v>61</v>
      </c>
      <c r="C31" s="103" t="s">
        <v>62</v>
      </c>
      <c r="D31" s="102" t="s">
        <v>27</v>
      </c>
      <c r="E31" s="104">
        <v>1.26E-2</v>
      </c>
      <c r="F31" s="106">
        <f>E27*E31</f>
        <v>7.6591998000000008E-2</v>
      </c>
      <c r="G31" s="21"/>
    </row>
    <row r="32" spans="1:7" s="27" customFormat="1" outlineLevel="1">
      <c r="A32" s="101" t="s">
        <v>63</v>
      </c>
      <c r="B32" s="102" t="s">
        <v>64</v>
      </c>
      <c r="C32" s="103" t="s">
        <v>65</v>
      </c>
      <c r="D32" s="102" t="s">
        <v>27</v>
      </c>
      <c r="E32" s="104">
        <v>1.2600000000000001E-3</v>
      </c>
      <c r="F32" s="106">
        <f>E27*E32</f>
        <v>7.6591998000000005E-3</v>
      </c>
    </row>
    <row r="33" spans="1:7" s="93" customFormat="1" outlineLevel="1">
      <c r="A33" s="101" t="s">
        <v>66</v>
      </c>
      <c r="B33" s="102" t="s">
        <v>67</v>
      </c>
      <c r="C33" s="103" t="s">
        <v>68</v>
      </c>
      <c r="D33" s="102" t="s">
        <v>27</v>
      </c>
      <c r="E33" s="104">
        <v>0.03</v>
      </c>
      <c r="F33" s="106">
        <f>E27*E33</f>
        <v>0.18236189999999999</v>
      </c>
    </row>
    <row r="34" spans="1:7" s="100" customFormat="1" outlineLevel="1">
      <c r="A34" s="101" t="s">
        <v>69</v>
      </c>
      <c r="B34" s="102" t="s">
        <v>70</v>
      </c>
      <c r="C34" s="103" t="s">
        <v>71</v>
      </c>
      <c r="D34" s="102" t="s">
        <v>27</v>
      </c>
      <c r="E34" s="104">
        <v>4.7300000000000002E-2</v>
      </c>
      <c r="F34" s="106">
        <f>E27*E34</f>
        <v>0.28752392900000001</v>
      </c>
    </row>
    <row r="35" spans="1:7" s="100" customFormat="1" ht="13.5" outlineLevel="1" thickBot="1">
      <c r="A35" s="176"/>
      <c r="B35" s="177"/>
      <c r="C35" s="177"/>
      <c r="D35" s="177"/>
      <c r="E35" s="177"/>
      <c r="F35" s="178"/>
    </row>
    <row r="36" spans="1:7" s="100" customFormat="1" ht="13.5" customHeight="1" outlineLevel="1" thickTop="1">
      <c r="A36" s="179" t="s">
        <v>72</v>
      </c>
      <c r="B36" s="180"/>
      <c r="C36" s="180"/>
      <c r="D36" s="107"/>
      <c r="E36" s="108"/>
      <c r="F36" s="109"/>
    </row>
    <row r="37" spans="1:7" s="100" customFormat="1" outlineLevel="1">
      <c r="A37" s="181"/>
      <c r="B37" s="182"/>
      <c r="C37" s="182"/>
      <c r="D37" s="182"/>
      <c r="E37" s="182"/>
      <c r="F37" s="183"/>
    </row>
    <row r="38" spans="1:7" s="100" customFormat="1" outlineLevel="1">
      <c r="A38" s="110"/>
      <c r="B38" s="111"/>
      <c r="C38" s="112" t="s">
        <v>73</v>
      </c>
      <c r="D38" s="113"/>
      <c r="E38" s="114"/>
      <c r="F38" s="115"/>
    </row>
    <row r="39" spans="1:7" s="3" customFormat="1">
      <c r="A39" s="116" t="s">
        <v>17</v>
      </c>
      <c r="B39" s="117" t="s">
        <v>17</v>
      </c>
      <c r="C39" s="117" t="s">
        <v>22</v>
      </c>
      <c r="D39" s="118" t="s">
        <v>23</v>
      </c>
      <c r="E39" s="119"/>
      <c r="F39" s="120">
        <f>F17+F19+F24+F28</f>
        <v>388.65604029999997</v>
      </c>
      <c r="G39" s="2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2018)&amp;C&amp;P&amp;R160180110</oddHeader>
    <oddFooter>&amp;CСтраниц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6.5" customHeight="1">
      <c r="A2" s="171" t="str">
        <f>[1]bv_abc4!B2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4" customHeight="1">
      <c r="A4" s="171" t="str">
        <f>[1]bv_abc4!B8</f>
        <v>ВОССТАНОВЛЕНИЕ ТЕПЛОИЗОЛЯЦИИ ТЕПЛОВЫХ СЕТЕЙ ПО АДРЕСУ: МАССИВ ТТЗ-1, ЛК-4-1, ОТ ЛК-4-1 ДО ТК-1 (Д-САД №2) (Д-219 ММ L-300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[1]bv_abc4!F39</f>
        <v>188.97618440000002</v>
      </c>
    </row>
    <row r="18" spans="1:4">
      <c r="A18" s="72"/>
      <c r="B18" s="73" t="s">
        <v>80</v>
      </c>
      <c r="C18" s="73" t="s">
        <v>23</v>
      </c>
      <c r="D18" s="74">
        <f>D17</f>
        <v>188.97618440000002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[1]bv_abc4!F20+[1]bv_abc4!F22</f>
        <v>2.6932559999999999</v>
      </c>
    </row>
    <row r="22" spans="1:4" ht="25.5">
      <c r="A22" s="75" t="s">
        <v>24</v>
      </c>
      <c r="B22" s="76" t="s">
        <v>55</v>
      </c>
      <c r="C22" s="77" t="s">
        <v>32</v>
      </c>
      <c r="D22" s="78">
        <f>[1]bv_abc4!F29</f>
        <v>1.3237926</v>
      </c>
    </row>
    <row r="23" spans="1:4" ht="12" customHeight="1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44</v>
      </c>
      <c r="C26" s="77" t="s">
        <v>45</v>
      </c>
      <c r="D26" s="80">
        <f>[1]bv_abc4!F25</f>
        <v>296.70000000000005</v>
      </c>
    </row>
    <row r="27" spans="1:4">
      <c r="A27" s="75" t="s">
        <v>24</v>
      </c>
      <c r="B27" s="76" t="s">
        <v>58</v>
      </c>
      <c r="C27" s="77" t="s">
        <v>59</v>
      </c>
      <c r="D27" s="80">
        <f>[1]bv_abc4!F30</f>
        <v>323.9067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[1]bv_abc4!F31</f>
        <v>3.5488908E-2</v>
      </c>
    </row>
    <row r="29" spans="1:4">
      <c r="A29" s="75" t="s">
        <v>37</v>
      </c>
      <c r="B29" s="76" t="s">
        <v>65</v>
      </c>
      <c r="C29" s="77" t="s">
        <v>27</v>
      </c>
      <c r="D29" s="80">
        <f>[1]bv_abc4!F32</f>
        <v>3.5488908000000001E-3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[1]bv_abc4!F33</f>
        <v>8.44974E-2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[1]bv_abc4!F34</f>
        <v>0.133224234</v>
      </c>
    </row>
    <row r="32" spans="1:4">
      <c r="A32" s="75" t="s">
        <v>86</v>
      </c>
      <c r="B32" s="76" t="s">
        <v>48</v>
      </c>
      <c r="C32" s="77" t="s">
        <v>49</v>
      </c>
      <c r="D32" s="80">
        <f>[1]bv_abc4!F26</f>
        <v>31.229999999999997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Roman,обычный"&amp;9Э160180010</oddHeader>
    <oddFooter>&amp;C&amp;"Times New Roman,обычный"&amp;9&amp;P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2"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332031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5" customHeight="1">
      <c r="A2" s="171" t="str">
        <f>[10]bv_abc4!B2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3.25" customHeight="1">
      <c r="A4" s="193" t="str">
        <f>[10]bv_abc4!B8</f>
        <v>ВОССТАНОВЛЕНИЕ ТЕПЛОИЗОЛЯЦИИ ТЕПЛОВЫХ СЕТЕЙ ПО АДРЕСУ:МАССИВ А. ЮГНАКИЙ, ЛК-2-2, ОТ ТВ-15 ДО ТВ-20 (Д-159 ММ L-810 П.М.)</v>
      </c>
      <c r="B4" s="193"/>
      <c r="C4" s="193"/>
      <c r="D4" s="193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94"/>
      <c r="B10" s="194"/>
      <c r="C10" s="194"/>
      <c r="D10" s="194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[10]bv_abc4!F39</f>
        <v>388.65604029999997</v>
      </c>
    </row>
    <row r="18" spans="1:4">
      <c r="A18" s="72"/>
      <c r="B18" s="73" t="s">
        <v>80</v>
      </c>
      <c r="C18" s="73" t="s">
        <v>23</v>
      </c>
      <c r="D18" s="74">
        <f>D17</f>
        <v>388.65604029999997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[10]bv_abc4!F20+[10]bv_abc4!F22</f>
        <v>5.5827612000000002</v>
      </c>
    </row>
    <row r="22" spans="1:4">
      <c r="A22" s="75" t="s">
        <v>24</v>
      </c>
      <c r="B22" s="76" t="s">
        <v>55</v>
      </c>
      <c r="C22" s="77" t="s">
        <v>32</v>
      </c>
      <c r="D22" s="78">
        <f>[10]bv_abc4!F29</f>
        <v>2.8570031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80">
        <f>[10]bv_abc4!F25</f>
        <v>11.5182</v>
      </c>
    </row>
    <row r="27" spans="1:4">
      <c r="A27" s="75" t="s">
        <v>24</v>
      </c>
      <c r="B27" s="76" t="s">
        <v>58</v>
      </c>
      <c r="C27" s="77" t="s">
        <v>59</v>
      </c>
      <c r="D27" s="80">
        <f>[10]bv_abc4!F30</f>
        <v>699.05394999999999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[10]bv_abc4!F31</f>
        <v>7.6591998000000008E-2</v>
      </c>
    </row>
    <row r="29" spans="1:4">
      <c r="A29" s="75" t="s">
        <v>37</v>
      </c>
      <c r="B29" s="76" t="s">
        <v>65</v>
      </c>
      <c r="C29" s="77" t="s">
        <v>27</v>
      </c>
      <c r="D29" s="80">
        <f>[10]bv_abc4!F32</f>
        <v>7.6591998000000005E-3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[10]bv_abc4!F33</f>
        <v>0.18236189999999999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[10]bv_abc4!F34</f>
        <v>0.28752392900000001</v>
      </c>
    </row>
    <row r="32" spans="1:4">
      <c r="A32" s="75" t="s">
        <v>86</v>
      </c>
      <c r="B32" s="76" t="s">
        <v>93</v>
      </c>
      <c r="C32" s="77" t="s">
        <v>49</v>
      </c>
      <c r="D32" s="80">
        <f>[10]bv_abc4!F26</f>
        <v>64.783799999999999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Э160180110</oddHeader>
    <oddFooter>&amp;C&amp;"Times New Roman,обычный"&amp;9&amp;P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G39"/>
  <sheetViews>
    <sheetView showGridLines="0" topLeftCell="A7" zoomScaleNormal="100" workbookViewId="0">
      <selection activeCell="B8" sqref="B8:F8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111</v>
      </c>
      <c r="D5" s="197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9.5" customHeight="1">
      <c r="A8" s="121" t="s">
        <v>6</v>
      </c>
      <c r="B8" s="157" t="s">
        <v>112</v>
      </c>
      <c r="C8" s="157"/>
      <c r="D8" s="157"/>
      <c r="E8" s="157"/>
      <c r="F8" s="157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101.736/100</f>
        <v>1.01736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13.530888000000001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2.34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1.351818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0.67859999999999987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2.34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45">
        <f>E21*E22</f>
        <v>0.39686399999999999</v>
      </c>
    </row>
    <row r="23" spans="1:7" s="3" customFormat="1">
      <c r="A23" s="18" t="s">
        <v>37</v>
      </c>
      <c r="B23" s="19" t="s">
        <v>38</v>
      </c>
      <c r="C23" s="19" t="s">
        <v>98</v>
      </c>
      <c r="D23" s="20" t="s">
        <v>40</v>
      </c>
      <c r="E23" s="150">
        <v>30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1.1191</v>
      </c>
      <c r="F24" s="33">
        <f>E23*E24</f>
        <v>33.573</v>
      </c>
    </row>
    <row r="25" spans="1:7" s="39" customFormat="1" outlineLevel="1">
      <c r="A25" s="34" t="s">
        <v>42</v>
      </c>
      <c r="B25" s="35">
        <v>64614</v>
      </c>
      <c r="C25" s="36" t="s">
        <v>91</v>
      </c>
      <c r="D25" s="35" t="s">
        <v>92</v>
      </c>
      <c r="E25" s="37">
        <v>0.1026</v>
      </c>
      <c r="F25" s="46">
        <f>E23*E25</f>
        <v>3.0779999999999998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0.41599999999999998</v>
      </c>
      <c r="F26" s="44">
        <f>E23*E26</f>
        <v>12.479999999999999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158.26/100</f>
        <v>1.5826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33">
        <f>E27*E28</f>
        <v>50.611547999999999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122">
        <f>E27*E29</f>
        <v>0.74382199999999998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181.999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123">
        <f>E27*E31</f>
        <v>1.9940760000000002E-2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123">
        <f>E27*E32</f>
        <v>1.994076E-3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123">
        <f>E27*E33</f>
        <v>4.7477999999999999E-2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123">
        <f>E27*E34</f>
        <v>7.4856980000000004E-2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124">
        <f>F17+F19+F24+F28</f>
        <v>99.067253999999991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2018)&amp;C&amp;P&amp;R160180120</oddHeader>
    <oddFooter>&amp;CСтраниц -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4"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4.25" customHeight="1">
      <c r="A2" s="171" t="str">
        <f>[11]bv_abc4!B2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6.25" customHeight="1">
      <c r="A4" s="171" t="str">
        <f>[11]bv_abc4!B8</f>
        <v xml:space="preserve"> ВОССТАНОВЛЕНИЕ ТЕПЛОИЗОЛЯЦИИ ТЕПЛОВЫХ СЕТЕЙ ПО АДРЕСУ: МАССИВ А. ЮГНАКИЙ, ТК-2-2, ОТ ТВ-20 ДО ТВ-33 (Д-108 ММ L-300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128">
        <f>[11]bv_abc4!F39</f>
        <v>99.067253999999991</v>
      </c>
    </row>
    <row r="18" spans="1:4">
      <c r="A18" s="72"/>
      <c r="B18" s="73" t="s">
        <v>80</v>
      </c>
      <c r="C18" s="73" t="s">
        <v>23</v>
      </c>
      <c r="D18" s="129">
        <f>D17</f>
        <v>99.067253999999991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125">
        <f>[11]bv_abc4!F20+[11]bv_abc4!F22</f>
        <v>1.0754639999999998</v>
      </c>
    </row>
    <row r="22" spans="1:4" ht="25.5">
      <c r="A22" s="75" t="s">
        <v>24</v>
      </c>
      <c r="B22" s="76" t="s">
        <v>55</v>
      </c>
      <c r="C22" s="77" t="s">
        <v>32</v>
      </c>
      <c r="D22" s="125">
        <f>[11]bv_abc4!F29</f>
        <v>0.74382199999999998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126">
        <f>[11]bv_abc4!F25</f>
        <v>3.0779999999999998</v>
      </c>
    </row>
    <row r="27" spans="1:4">
      <c r="A27" s="75" t="s">
        <v>24</v>
      </c>
      <c r="B27" s="76" t="s">
        <v>58</v>
      </c>
      <c r="C27" s="77" t="s">
        <v>59</v>
      </c>
      <c r="D27" s="126">
        <f>[11]bv_abc4!F30</f>
        <v>181.999</v>
      </c>
    </row>
    <row r="28" spans="1:4" ht="25.5">
      <c r="A28" s="75" t="s">
        <v>33</v>
      </c>
      <c r="B28" s="76" t="s">
        <v>62</v>
      </c>
      <c r="C28" s="77" t="s">
        <v>27</v>
      </c>
      <c r="D28" s="126">
        <f>[11]bv_abc4!F31</f>
        <v>1.9940760000000002E-2</v>
      </c>
    </row>
    <row r="29" spans="1:4">
      <c r="A29" s="75" t="s">
        <v>37</v>
      </c>
      <c r="B29" s="76" t="s">
        <v>65</v>
      </c>
      <c r="C29" s="77" t="s">
        <v>27</v>
      </c>
      <c r="D29" s="126">
        <f>[11]bv_abc4!F32</f>
        <v>1.994076E-3</v>
      </c>
    </row>
    <row r="30" spans="1:4" ht="25.5">
      <c r="A30" s="75" t="s">
        <v>50</v>
      </c>
      <c r="B30" s="76" t="s">
        <v>68</v>
      </c>
      <c r="C30" s="77" t="s">
        <v>27</v>
      </c>
      <c r="D30" s="126">
        <f>[11]bv_abc4!F33</f>
        <v>4.7477999999999999E-2</v>
      </c>
    </row>
    <row r="31" spans="1:4" ht="25.5">
      <c r="A31" s="75" t="s">
        <v>85</v>
      </c>
      <c r="B31" s="76" t="s">
        <v>71</v>
      </c>
      <c r="C31" s="77" t="s">
        <v>27</v>
      </c>
      <c r="D31" s="126">
        <f>[11]bv_abc4!F34</f>
        <v>7.4856980000000004E-2</v>
      </c>
    </row>
    <row r="32" spans="1:4">
      <c r="A32" s="75" t="s">
        <v>86</v>
      </c>
      <c r="B32" s="76" t="s">
        <v>48</v>
      </c>
      <c r="C32" s="77" t="s">
        <v>49</v>
      </c>
      <c r="D32" s="126">
        <f>[11]bv_abc4!F26</f>
        <v>12.479999999999999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Roman,обычный"&amp;9Э160180120</oddHeader>
    <oddFooter>&amp;C&amp;"Times New Roman,обычный"&amp;9&amp;P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5">
    <pageSetUpPr fitToPage="1"/>
  </sheetPr>
  <dimension ref="A1:G39"/>
  <sheetViews>
    <sheetView showGridLines="0" zoomScaleNormal="10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" customHeight="1">
      <c r="A2" s="1"/>
      <c r="B2" s="191" t="s">
        <v>1</v>
      </c>
      <c r="C2" s="191"/>
      <c r="D2" s="191"/>
      <c r="E2" s="191"/>
      <c r="F2" s="191"/>
      <c r="G2" s="1"/>
    </row>
    <row r="3" spans="1:7" s="3" customFormat="1">
      <c r="A3" s="4"/>
      <c r="B3" s="192" t="s">
        <v>2</v>
      </c>
      <c r="C3" s="192"/>
      <c r="D3" s="192"/>
      <c r="E3" s="192"/>
      <c r="F3" s="192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113</v>
      </c>
      <c r="D5" s="198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5" customHeight="1">
      <c r="A8" s="8" t="s">
        <v>6</v>
      </c>
      <c r="B8" s="199" t="s">
        <v>114</v>
      </c>
      <c r="C8" s="199"/>
      <c r="D8" s="199"/>
      <c r="E8" s="199"/>
      <c r="F8" s="199"/>
      <c r="G8" s="1"/>
    </row>
    <row r="9" spans="1:7" s="3" customFormat="1" ht="12.75" customHeight="1">
      <c r="A9" s="4"/>
      <c r="B9" s="192" t="s">
        <v>8</v>
      </c>
      <c r="C9" s="192"/>
      <c r="D9" s="192"/>
      <c r="E9" s="192"/>
      <c r="F9" s="192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90"/>
      <c r="G12" s="10"/>
    </row>
    <row r="13" spans="1:7" s="11" customFormat="1" ht="34.5" customHeight="1">
      <c r="A13" s="189"/>
      <c r="B13" s="189"/>
      <c r="C13" s="189"/>
      <c r="D13" s="189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84"/>
      <c r="B15" s="185"/>
      <c r="C15" s="185"/>
      <c r="D15" s="185"/>
      <c r="E15" s="185"/>
      <c r="F15" s="186"/>
    </row>
    <row r="16" spans="1:7" s="3" customFormat="1">
      <c r="A16" s="81">
        <v>1</v>
      </c>
      <c r="B16" s="82" t="s">
        <v>18</v>
      </c>
      <c r="C16" s="82" t="s">
        <v>19</v>
      </c>
      <c r="D16" s="83" t="s">
        <v>20</v>
      </c>
      <c r="E16" s="187">
        <f>462.9/100</f>
        <v>4.6289999999999996</v>
      </c>
      <c r="F16" s="188"/>
      <c r="G16" s="21"/>
    </row>
    <row r="17" spans="1:7" s="27" customFormat="1" outlineLevel="1">
      <c r="A17" s="84" t="s">
        <v>21</v>
      </c>
      <c r="B17" s="85" t="s">
        <v>17</v>
      </c>
      <c r="C17" s="86" t="s">
        <v>22</v>
      </c>
      <c r="D17" s="85" t="s">
        <v>23</v>
      </c>
      <c r="E17" s="87">
        <v>13.3</v>
      </c>
      <c r="F17" s="88">
        <f>E16*E17</f>
        <v>61.5657</v>
      </c>
    </row>
    <row r="18" spans="1:7" s="3" customFormat="1" ht="25.5">
      <c r="A18" s="81" t="s">
        <v>24</v>
      </c>
      <c r="B18" s="82" t="s">
        <v>25</v>
      </c>
      <c r="C18" s="82" t="s">
        <v>26</v>
      </c>
      <c r="D18" s="83" t="s">
        <v>27</v>
      </c>
      <c r="E18" s="187">
        <v>12.74</v>
      </c>
      <c r="F18" s="188"/>
      <c r="G18" s="21"/>
    </row>
    <row r="19" spans="1:7" s="27" customFormat="1" outlineLevel="1">
      <c r="A19" s="84" t="s">
        <v>28</v>
      </c>
      <c r="B19" s="85" t="s">
        <v>17</v>
      </c>
      <c r="C19" s="86" t="s">
        <v>22</v>
      </c>
      <c r="D19" s="85" t="s">
        <v>23</v>
      </c>
      <c r="E19" s="87">
        <v>0.57769999999999999</v>
      </c>
      <c r="F19" s="130">
        <f>E18*E19</f>
        <v>7.3598980000000003</v>
      </c>
    </row>
    <row r="20" spans="1:7" s="93" customFormat="1" outlineLevel="1">
      <c r="A20" s="89" t="s">
        <v>29</v>
      </c>
      <c r="B20" s="90" t="s">
        <v>30</v>
      </c>
      <c r="C20" s="91" t="s">
        <v>31</v>
      </c>
      <c r="D20" s="90" t="s">
        <v>32</v>
      </c>
      <c r="E20" s="92">
        <v>0.28999999999999998</v>
      </c>
      <c r="F20" s="92">
        <f>E18*E20</f>
        <v>3.6945999999999999</v>
      </c>
    </row>
    <row r="21" spans="1:7" s="3" customFormat="1" ht="25.5">
      <c r="A21" s="81" t="s">
        <v>33</v>
      </c>
      <c r="B21" s="82" t="s">
        <v>34</v>
      </c>
      <c r="C21" s="82" t="s">
        <v>35</v>
      </c>
      <c r="D21" s="83" t="s">
        <v>27</v>
      </c>
      <c r="E21" s="187">
        <v>12.74</v>
      </c>
      <c r="F21" s="188"/>
      <c r="G21" s="21"/>
    </row>
    <row r="22" spans="1:7" s="93" customFormat="1" outlineLevel="1">
      <c r="A22" s="89" t="s">
        <v>36</v>
      </c>
      <c r="B22" s="90" t="s">
        <v>30</v>
      </c>
      <c r="C22" s="91" t="s">
        <v>31</v>
      </c>
      <c r="D22" s="90" t="s">
        <v>32</v>
      </c>
      <c r="E22" s="92">
        <v>0.1696</v>
      </c>
      <c r="F22" s="131">
        <f>E21*E22</f>
        <v>2.160704</v>
      </c>
    </row>
    <row r="23" spans="1:7" s="3" customFormat="1">
      <c r="A23" s="81" t="s">
        <v>37</v>
      </c>
      <c r="B23" s="82" t="s">
        <v>38</v>
      </c>
      <c r="C23" s="82" t="s">
        <v>115</v>
      </c>
      <c r="D23" s="83" t="s">
        <v>40</v>
      </c>
      <c r="E23" s="187">
        <v>54</v>
      </c>
      <c r="F23" s="188"/>
      <c r="G23" s="21"/>
    </row>
    <row r="24" spans="1:7" s="27" customFormat="1" outlineLevel="1">
      <c r="A24" s="84" t="s">
        <v>41</v>
      </c>
      <c r="B24" s="85" t="s">
        <v>17</v>
      </c>
      <c r="C24" s="86" t="s">
        <v>22</v>
      </c>
      <c r="D24" s="85" t="s">
        <v>23</v>
      </c>
      <c r="E24" s="87">
        <v>2.8288000000000002</v>
      </c>
      <c r="F24" s="88">
        <f>E23*E24</f>
        <v>152.7552</v>
      </c>
    </row>
    <row r="25" spans="1:7" s="100" customFormat="1" outlineLevel="1">
      <c r="A25" s="95" t="s">
        <v>42</v>
      </c>
      <c r="B25" s="96" t="s">
        <v>43</v>
      </c>
      <c r="C25" s="97" t="s">
        <v>44</v>
      </c>
      <c r="D25" s="96" t="s">
        <v>45</v>
      </c>
      <c r="E25" s="98">
        <v>11.58</v>
      </c>
      <c r="F25" s="132">
        <f>E23*E25</f>
        <v>625.32000000000005</v>
      </c>
    </row>
    <row r="26" spans="1:7" s="100" customFormat="1" outlineLevel="1">
      <c r="A26" s="101" t="s">
        <v>46</v>
      </c>
      <c r="B26" s="102" t="s">
        <v>47</v>
      </c>
      <c r="C26" s="103" t="s">
        <v>48</v>
      </c>
      <c r="D26" s="102" t="s">
        <v>49</v>
      </c>
      <c r="E26" s="104">
        <v>1.258</v>
      </c>
      <c r="F26" s="105">
        <f>E23*E26</f>
        <v>67.932000000000002</v>
      </c>
    </row>
    <row r="27" spans="1:7" s="100" customFormat="1" ht="25.5" outlineLevel="1">
      <c r="A27" s="81" t="s">
        <v>50</v>
      </c>
      <c r="B27" s="82" t="s">
        <v>51</v>
      </c>
      <c r="C27" s="82" t="s">
        <v>52</v>
      </c>
      <c r="D27" s="83" t="s">
        <v>20</v>
      </c>
      <c r="E27" s="195">
        <f>598.55/100</f>
        <v>5.9854999999999992</v>
      </c>
      <c r="F27" s="196"/>
    </row>
    <row r="28" spans="1:7" s="100" customFormat="1" outlineLevel="1">
      <c r="A28" s="84" t="s">
        <v>53</v>
      </c>
      <c r="B28" s="85" t="s">
        <v>17</v>
      </c>
      <c r="C28" s="86" t="s">
        <v>22</v>
      </c>
      <c r="D28" s="85" t="s">
        <v>23</v>
      </c>
      <c r="E28" s="87">
        <v>31.98</v>
      </c>
      <c r="F28" s="130">
        <f>E27*E28</f>
        <v>191.41628999999998</v>
      </c>
    </row>
    <row r="29" spans="1:7" s="100" customFormat="1" ht="13.5" customHeight="1" outlineLevel="1">
      <c r="A29" s="89" t="s">
        <v>54</v>
      </c>
      <c r="B29" s="90">
        <v>2509</v>
      </c>
      <c r="C29" s="91" t="s">
        <v>55</v>
      </c>
      <c r="D29" s="90" t="s">
        <v>32</v>
      </c>
      <c r="E29" s="92">
        <v>0.47</v>
      </c>
      <c r="F29" s="131">
        <f>E27*E29</f>
        <v>2.8131849999999994</v>
      </c>
      <c r="G29" s="93"/>
    </row>
    <row r="30" spans="1:7" s="100" customFormat="1" outlineLevel="1">
      <c r="A30" s="95" t="s">
        <v>56</v>
      </c>
      <c r="B30" s="96" t="s">
        <v>57</v>
      </c>
      <c r="C30" s="97" t="s">
        <v>58</v>
      </c>
      <c r="D30" s="96" t="s">
        <v>59</v>
      </c>
      <c r="E30" s="98">
        <v>115</v>
      </c>
      <c r="F30" s="99">
        <f>E27*E30</f>
        <v>688.33249999999987</v>
      </c>
    </row>
    <row r="31" spans="1:7" s="3" customFormat="1">
      <c r="A31" s="101" t="s">
        <v>60</v>
      </c>
      <c r="B31" s="102" t="s">
        <v>61</v>
      </c>
      <c r="C31" s="103" t="s">
        <v>62</v>
      </c>
      <c r="D31" s="102" t="s">
        <v>27</v>
      </c>
      <c r="E31" s="104">
        <v>1.26E-2</v>
      </c>
      <c r="F31" s="106">
        <f>E27*E31</f>
        <v>7.5417299999999993E-2</v>
      </c>
      <c r="G31" s="21"/>
    </row>
    <row r="32" spans="1:7" s="27" customFormat="1" outlineLevel="1">
      <c r="A32" s="101" t="s">
        <v>63</v>
      </c>
      <c r="B32" s="102" t="s">
        <v>64</v>
      </c>
      <c r="C32" s="103" t="s">
        <v>65</v>
      </c>
      <c r="D32" s="102" t="s">
        <v>27</v>
      </c>
      <c r="E32" s="104">
        <v>1.2600000000000001E-3</v>
      </c>
      <c r="F32" s="106">
        <f>E27*E32</f>
        <v>7.5417299999999991E-3</v>
      </c>
    </row>
    <row r="33" spans="1:6">
      <c r="A33" s="101" t="s">
        <v>66</v>
      </c>
      <c r="B33" s="102" t="s">
        <v>67</v>
      </c>
      <c r="C33" s="103" t="s">
        <v>68</v>
      </c>
      <c r="D33" s="102" t="s">
        <v>27</v>
      </c>
      <c r="E33" s="104">
        <v>0.03</v>
      </c>
      <c r="F33" s="106">
        <f>E27*E33</f>
        <v>0.17956499999999997</v>
      </c>
    </row>
    <row r="34" spans="1:6">
      <c r="A34" s="101" t="s">
        <v>69</v>
      </c>
      <c r="B34" s="102" t="s">
        <v>70</v>
      </c>
      <c r="C34" s="103" t="s">
        <v>71</v>
      </c>
      <c r="D34" s="102" t="s">
        <v>27</v>
      </c>
      <c r="E34" s="104">
        <v>4.7300000000000002E-2</v>
      </c>
      <c r="F34" s="106">
        <f>E27*E34</f>
        <v>0.28311414999999995</v>
      </c>
    </row>
    <row r="35" spans="1:6" ht="13.5" thickBot="1">
      <c r="A35" s="176"/>
      <c r="B35" s="177"/>
      <c r="C35" s="177"/>
      <c r="D35" s="177"/>
      <c r="E35" s="177"/>
      <c r="F35" s="178"/>
    </row>
    <row r="36" spans="1:6" ht="13.5" thickTop="1">
      <c r="A36" s="179" t="s">
        <v>72</v>
      </c>
      <c r="B36" s="180"/>
      <c r="C36" s="180"/>
      <c r="D36" s="107"/>
      <c r="E36" s="108"/>
      <c r="F36" s="109"/>
    </row>
    <row r="37" spans="1:6">
      <c r="A37" s="181"/>
      <c r="B37" s="182"/>
      <c r="C37" s="182"/>
      <c r="D37" s="182"/>
      <c r="E37" s="182"/>
      <c r="F37" s="183"/>
    </row>
    <row r="38" spans="1:6">
      <c r="A38" s="110"/>
      <c r="B38" s="111"/>
      <c r="C38" s="112" t="s">
        <v>73</v>
      </c>
      <c r="D38" s="113"/>
      <c r="E38" s="114"/>
      <c r="F38" s="115"/>
    </row>
    <row r="39" spans="1:6">
      <c r="A39" s="116" t="s">
        <v>17</v>
      </c>
      <c r="B39" s="117" t="s">
        <v>17</v>
      </c>
      <c r="C39" s="117" t="s">
        <v>22</v>
      </c>
      <c r="D39" s="118" t="s">
        <v>23</v>
      </c>
      <c r="E39" s="119"/>
      <c r="F39" s="120">
        <f>F17+F19+F24+F28</f>
        <v>413.09708799999999</v>
      </c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2018)&amp;C&amp;P&amp;R160180130</oddHeader>
    <oddFooter>&amp;CСтраниц -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6.5" customHeight="1">
      <c r="A2" s="171" t="str">
        <f>[12]bv_abc4!B2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2.15" customHeight="1">
      <c r="A4" s="171" t="str">
        <f>[12]bv_abc4!B8</f>
        <v xml:space="preserve"> ВОССТАНОВЛЕНИЕ ТЕПЛОИЗОЛЯЦИИ ТЕПЛОВЫХ СЕТЕЙ ПО АДРЕСУ: МАССИВ КАРАСУ-3, ВВ 0-13 ДО ТВ-4  (Д-273 ММ L-540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94"/>
      <c r="B10" s="194"/>
      <c r="C10" s="194"/>
      <c r="D10" s="194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[12]bv_abc4!F39</f>
        <v>413.09708799999999</v>
      </c>
    </row>
    <row r="18" spans="1:4">
      <c r="A18" s="72"/>
      <c r="B18" s="73" t="s">
        <v>80</v>
      </c>
      <c r="C18" s="73" t="s">
        <v>23</v>
      </c>
      <c r="D18" s="74">
        <f>D17</f>
        <v>413.09708799999999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133" t="s">
        <v>17</v>
      </c>
      <c r="B21" s="134" t="s">
        <v>31</v>
      </c>
      <c r="C21" s="135" t="s">
        <v>32</v>
      </c>
      <c r="D21" s="78">
        <f>[12]bv_abc4!F20+[12]bv_abc4!F22</f>
        <v>5.8553040000000003</v>
      </c>
    </row>
    <row r="22" spans="1:4">
      <c r="A22" s="133" t="s">
        <v>24</v>
      </c>
      <c r="B22" s="76" t="s">
        <v>55</v>
      </c>
      <c r="C22" s="135" t="s">
        <v>32</v>
      </c>
      <c r="D22" s="78">
        <f>[12]bv_abc4!F29</f>
        <v>2.8131849999999994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44</v>
      </c>
      <c r="C26" s="77" t="s">
        <v>45</v>
      </c>
      <c r="D26" s="80">
        <f>[12]bv_abc4!F25</f>
        <v>625.32000000000005</v>
      </c>
    </row>
    <row r="27" spans="1:4">
      <c r="A27" s="75" t="s">
        <v>24</v>
      </c>
      <c r="B27" s="76" t="s">
        <v>58</v>
      </c>
      <c r="C27" s="77" t="s">
        <v>59</v>
      </c>
      <c r="D27" s="80">
        <f>[12]bv_abc4!F30</f>
        <v>688.33249999999987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[12]bv_abc4!F31</f>
        <v>7.5417299999999993E-2</v>
      </c>
    </row>
    <row r="29" spans="1:4">
      <c r="A29" s="75" t="s">
        <v>37</v>
      </c>
      <c r="B29" s="76" t="s">
        <v>65</v>
      </c>
      <c r="C29" s="77" t="s">
        <v>27</v>
      </c>
      <c r="D29" s="80">
        <f>[12]bv_abc4!F32</f>
        <v>7.5417299999999991E-3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[12]bv_abc4!F33</f>
        <v>0.17956499999999997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[12]bv_abc4!F34</f>
        <v>0.28311414999999995</v>
      </c>
    </row>
    <row r="32" spans="1:4">
      <c r="A32" s="75" t="s">
        <v>86</v>
      </c>
      <c r="B32" s="76" t="s">
        <v>48</v>
      </c>
      <c r="C32" s="77" t="s">
        <v>49</v>
      </c>
      <c r="D32" s="80">
        <f>[12]bv_abc4!F26</f>
        <v>67.932000000000002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Roman,обычный"&amp;9Э160180130</oddHeader>
    <oddFooter>&amp;C&amp;"Times New Roman,обычный"&amp;9&amp;P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G39"/>
  <sheetViews>
    <sheetView showGridLines="0" workbookViewId="0">
      <selection activeCell="B8" sqref="B8:F8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116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5.75" customHeight="1">
      <c r="A8" s="8" t="s">
        <v>6</v>
      </c>
      <c r="B8" s="161" t="s">
        <v>117</v>
      </c>
      <c r="C8" s="161"/>
      <c r="D8" s="161"/>
      <c r="E8" s="161"/>
      <c r="F8" s="161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137.53/100</f>
        <v>1.3753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18.29149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3.9039999999999999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2.2553407999999999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1.1321599999999998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3.9039999999999999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31">
        <f>E21*E22</f>
        <v>0.6621184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40</v>
      </c>
      <c r="E23" s="150">
        <f>200/10</f>
        <v>20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2.2692999999999999</v>
      </c>
      <c r="F24" s="33">
        <f>E23*E24</f>
        <v>45.385999999999996</v>
      </c>
    </row>
    <row r="25" spans="1:7" s="39" customFormat="1" outlineLevel="1">
      <c r="A25" s="34" t="s">
        <v>42</v>
      </c>
      <c r="B25" s="35" t="s">
        <v>43</v>
      </c>
      <c r="C25" s="36" t="s">
        <v>44</v>
      </c>
      <c r="D25" s="35" t="s">
        <v>45</v>
      </c>
      <c r="E25" s="37">
        <v>9.89</v>
      </c>
      <c r="F25" s="38">
        <f>E23*E25</f>
        <v>197.8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1.0409999999999999</v>
      </c>
      <c r="F26" s="44">
        <f>E23*E26</f>
        <v>20.82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187.772/100</f>
        <v>1.8777199999999998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26">
        <f>E27*E28</f>
        <v>60.049485599999997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0.88252839999999988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215.93779999999998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47">
        <f>E27*E31</f>
        <v>2.3659271999999999E-2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47">
        <f>E27*E32</f>
        <v>2.3659271999999999E-3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47">
        <f>E27*E33</f>
        <v>5.6331599999999996E-2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47">
        <f>E27*E34</f>
        <v>8.8816155999999993E-2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61">
        <f>F17+F19+F24+F28</f>
        <v>125.98231639999999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2018)&amp;C&amp;P&amp;R160180140</oddHeader>
    <oddFooter>&amp;CСтраниц -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6.5" customHeight="1">
      <c r="A2" s="171" t="str">
        <f>[13]bv_abc4!B2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4" customHeight="1">
      <c r="A4" s="171" t="str">
        <f>[13]bv_abc4!B8</f>
        <v>ВОССТАНОВЛЕНИЕ ТЕПЛОИЗОЛЯЦИИ ТЕПЛОВЫХ СЕТЕЙ ПО АДРЕСУ: МАССИВ КАРАСУ-3, ВВ 0-13 ПР, ОТ ТВ-11 ДО ТВ-13 (Д-219 ММ L-200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[13]bv_abc4!F39</f>
        <v>125.98231639999999</v>
      </c>
    </row>
    <row r="18" spans="1:4">
      <c r="A18" s="72"/>
      <c r="B18" s="73" t="s">
        <v>80</v>
      </c>
      <c r="C18" s="73" t="s">
        <v>23</v>
      </c>
      <c r="D18" s="74">
        <f>D17</f>
        <v>125.98231639999999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[13]bv_abc4!F20+[13]bv_abc4!F22</f>
        <v>1.7942783999999998</v>
      </c>
    </row>
    <row r="22" spans="1:4" ht="25.5">
      <c r="A22" s="75" t="s">
        <v>24</v>
      </c>
      <c r="B22" s="76" t="s">
        <v>55</v>
      </c>
      <c r="C22" s="77" t="s">
        <v>32</v>
      </c>
      <c r="D22" s="78">
        <f>[13]bv_abc4!F29</f>
        <v>0.88252839999999988</v>
      </c>
    </row>
    <row r="23" spans="1:4" ht="12" customHeight="1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44</v>
      </c>
      <c r="C26" s="77" t="s">
        <v>45</v>
      </c>
      <c r="D26" s="80">
        <f>[13]bv_abc4!F25</f>
        <v>197.8</v>
      </c>
    </row>
    <row r="27" spans="1:4">
      <c r="A27" s="75" t="s">
        <v>24</v>
      </c>
      <c r="B27" s="76" t="s">
        <v>58</v>
      </c>
      <c r="C27" s="77" t="s">
        <v>59</v>
      </c>
      <c r="D27" s="80">
        <f>[13]bv_abc4!F30</f>
        <v>215.93779999999998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[13]bv_abc4!F31</f>
        <v>2.3659271999999999E-2</v>
      </c>
    </row>
    <row r="29" spans="1:4">
      <c r="A29" s="75" t="s">
        <v>37</v>
      </c>
      <c r="B29" s="76" t="s">
        <v>65</v>
      </c>
      <c r="C29" s="77" t="s">
        <v>27</v>
      </c>
      <c r="D29" s="80">
        <f>[13]bv_abc4!F32</f>
        <v>2.3659271999999999E-3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[13]bv_abc4!F33</f>
        <v>5.6331599999999996E-2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[13]bv_abc4!F34</f>
        <v>8.8816155999999993E-2</v>
      </c>
    </row>
    <row r="32" spans="1:4">
      <c r="A32" s="75" t="s">
        <v>86</v>
      </c>
      <c r="B32" s="76" t="s">
        <v>48</v>
      </c>
      <c r="C32" s="77" t="s">
        <v>49</v>
      </c>
      <c r="D32" s="80">
        <f>[13]bv_abc4!F26</f>
        <v>20.82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Roman,обычный"&amp;9Э160180140</oddHeader>
    <oddFooter>&amp;C&amp;"Times New Roman,обычный"&amp;9&amp;P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9">
    <pageSetUpPr fitToPage="1"/>
  </sheetPr>
  <dimension ref="A1:G39"/>
  <sheetViews>
    <sheetView showGridLines="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91" t="s">
        <v>1</v>
      </c>
      <c r="C2" s="191"/>
      <c r="D2" s="191"/>
      <c r="E2" s="191"/>
      <c r="F2" s="191"/>
      <c r="G2" s="1"/>
    </row>
    <row r="3" spans="1:7" s="3" customFormat="1">
      <c r="A3" s="4"/>
      <c r="B3" s="192" t="s">
        <v>2</v>
      </c>
      <c r="C3" s="192"/>
      <c r="D3" s="192"/>
      <c r="E3" s="192"/>
      <c r="F3" s="192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118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8.75" customHeight="1">
      <c r="A8" s="8" t="s">
        <v>6</v>
      </c>
      <c r="B8" s="191" t="s">
        <v>119</v>
      </c>
      <c r="C8" s="191"/>
      <c r="D8" s="191"/>
      <c r="E8" s="191"/>
      <c r="F8" s="191"/>
      <c r="G8" s="1"/>
    </row>
    <row r="9" spans="1:7" s="3" customFormat="1" ht="12.75" customHeight="1">
      <c r="A9" s="4"/>
      <c r="B9" s="192" t="s">
        <v>8</v>
      </c>
      <c r="C9" s="192"/>
      <c r="D9" s="192"/>
      <c r="E9" s="192"/>
      <c r="F9" s="192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90"/>
      <c r="G12" s="10"/>
    </row>
    <row r="13" spans="1:7" s="11" customFormat="1" ht="34.5" customHeight="1">
      <c r="A13" s="189"/>
      <c r="B13" s="189"/>
      <c r="C13" s="189"/>
      <c r="D13" s="189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84"/>
      <c r="B15" s="185"/>
      <c r="C15" s="185"/>
      <c r="D15" s="185"/>
      <c r="E15" s="185"/>
      <c r="F15" s="186"/>
    </row>
    <row r="16" spans="1:7" s="3" customFormat="1">
      <c r="A16" s="81" t="s">
        <v>17</v>
      </c>
      <c r="B16" s="82" t="s">
        <v>18</v>
      </c>
      <c r="C16" s="82" t="s">
        <v>19</v>
      </c>
      <c r="D16" s="83" t="s">
        <v>20</v>
      </c>
      <c r="E16" s="195">
        <f>124.815/100</f>
        <v>1.2481499999999999</v>
      </c>
      <c r="F16" s="196"/>
      <c r="G16" s="21"/>
    </row>
    <row r="17" spans="1:7" s="27" customFormat="1" outlineLevel="1">
      <c r="A17" s="84" t="s">
        <v>21</v>
      </c>
      <c r="B17" s="85" t="s">
        <v>17</v>
      </c>
      <c r="C17" s="86" t="s">
        <v>22</v>
      </c>
      <c r="D17" s="85" t="s">
        <v>23</v>
      </c>
      <c r="E17" s="87">
        <v>13.3</v>
      </c>
      <c r="F17" s="87">
        <f>E16*E17</f>
        <v>16.600394999999999</v>
      </c>
    </row>
    <row r="18" spans="1:7" s="3" customFormat="1" ht="25.5">
      <c r="A18" s="81" t="s">
        <v>24</v>
      </c>
      <c r="B18" s="82" t="s">
        <v>25</v>
      </c>
      <c r="C18" s="82" t="s">
        <v>26</v>
      </c>
      <c r="D18" s="83" t="s">
        <v>27</v>
      </c>
      <c r="E18" s="187">
        <v>3.7490000000000001</v>
      </c>
      <c r="F18" s="188"/>
      <c r="G18" s="21"/>
    </row>
    <row r="19" spans="1:7" s="27" customFormat="1" outlineLevel="1">
      <c r="A19" s="84" t="s">
        <v>28</v>
      </c>
      <c r="B19" s="85" t="s">
        <v>17</v>
      </c>
      <c r="C19" s="86" t="s">
        <v>22</v>
      </c>
      <c r="D19" s="85" t="s">
        <v>23</v>
      </c>
      <c r="E19" s="87">
        <v>0.57769999999999999</v>
      </c>
      <c r="F19" s="88">
        <f>E18*E19</f>
        <v>2.1657972999999999</v>
      </c>
    </row>
    <row r="20" spans="1:7" s="93" customFormat="1" outlineLevel="1">
      <c r="A20" s="89" t="s">
        <v>29</v>
      </c>
      <c r="B20" s="90" t="s">
        <v>30</v>
      </c>
      <c r="C20" s="91" t="s">
        <v>31</v>
      </c>
      <c r="D20" s="90" t="s">
        <v>32</v>
      </c>
      <c r="E20" s="92">
        <v>0.28999999999999998</v>
      </c>
      <c r="F20" s="92">
        <f>E18*E20</f>
        <v>1.08721</v>
      </c>
    </row>
    <row r="21" spans="1:7" s="3" customFormat="1" ht="25.5">
      <c r="A21" s="81" t="s">
        <v>33</v>
      </c>
      <c r="B21" s="82" t="s">
        <v>34</v>
      </c>
      <c r="C21" s="82" t="s">
        <v>35</v>
      </c>
      <c r="D21" s="83" t="s">
        <v>27</v>
      </c>
      <c r="E21" s="187">
        <v>3.7490000000000001</v>
      </c>
      <c r="F21" s="188"/>
      <c r="G21" s="21"/>
    </row>
    <row r="22" spans="1:7" s="93" customFormat="1" outlineLevel="1">
      <c r="A22" s="89" t="s">
        <v>36</v>
      </c>
      <c r="B22" s="90" t="s">
        <v>30</v>
      </c>
      <c r="C22" s="91" t="s">
        <v>31</v>
      </c>
      <c r="D22" s="90" t="s">
        <v>32</v>
      </c>
      <c r="E22" s="92">
        <v>0.1696</v>
      </c>
      <c r="F22" s="94">
        <f>E21*E22</f>
        <v>0.63583040000000002</v>
      </c>
    </row>
    <row r="23" spans="1:7" s="3" customFormat="1">
      <c r="A23" s="81" t="s">
        <v>37</v>
      </c>
      <c r="B23" s="82" t="s">
        <v>38</v>
      </c>
      <c r="C23" s="82" t="s">
        <v>90</v>
      </c>
      <c r="D23" s="83" t="s">
        <v>40</v>
      </c>
      <c r="E23" s="187">
        <v>25</v>
      </c>
      <c r="F23" s="188"/>
      <c r="G23" s="21"/>
    </row>
    <row r="24" spans="1:7" s="27" customFormat="1" outlineLevel="1">
      <c r="A24" s="84" t="s">
        <v>41</v>
      </c>
      <c r="B24" s="85" t="s">
        <v>17</v>
      </c>
      <c r="C24" s="86" t="s">
        <v>22</v>
      </c>
      <c r="D24" s="85" t="s">
        <v>23</v>
      </c>
      <c r="E24" s="87">
        <v>1.6476</v>
      </c>
      <c r="F24" s="136">
        <f>E23*E24</f>
        <v>41.19</v>
      </c>
    </row>
    <row r="25" spans="1:7" s="100" customFormat="1" outlineLevel="1">
      <c r="A25" s="95" t="s">
        <v>42</v>
      </c>
      <c r="B25" s="96">
        <v>64614</v>
      </c>
      <c r="C25" s="97" t="s">
        <v>91</v>
      </c>
      <c r="D25" s="96" t="s">
        <v>92</v>
      </c>
      <c r="E25" s="98">
        <v>0.14219999999999999</v>
      </c>
      <c r="F25" s="99">
        <f>E23*E25</f>
        <v>3.5549999999999997</v>
      </c>
    </row>
    <row r="26" spans="1:7" s="100" customFormat="1" outlineLevel="1">
      <c r="A26" s="101" t="s">
        <v>46</v>
      </c>
      <c r="B26" s="102" t="s">
        <v>47</v>
      </c>
      <c r="C26" s="103" t="s">
        <v>93</v>
      </c>
      <c r="D26" s="102" t="s">
        <v>49</v>
      </c>
      <c r="E26" s="104">
        <v>0.79979999999999996</v>
      </c>
      <c r="F26" s="105">
        <f>E23*E26</f>
        <v>19.994999999999997</v>
      </c>
    </row>
    <row r="27" spans="1:7" s="3" customFormat="1" ht="25.5">
      <c r="A27" s="81" t="s">
        <v>50</v>
      </c>
      <c r="B27" s="82" t="s">
        <v>51</v>
      </c>
      <c r="C27" s="82" t="s">
        <v>52</v>
      </c>
      <c r="D27" s="83" t="s">
        <v>20</v>
      </c>
      <c r="E27" s="195">
        <f>187.615/100</f>
        <v>1.87615</v>
      </c>
      <c r="F27" s="196"/>
      <c r="G27" s="21"/>
    </row>
    <row r="28" spans="1:7" s="27" customFormat="1" outlineLevel="1">
      <c r="A28" s="84" t="s">
        <v>53</v>
      </c>
      <c r="B28" s="85" t="s">
        <v>17</v>
      </c>
      <c r="C28" s="86" t="s">
        <v>22</v>
      </c>
      <c r="D28" s="85" t="s">
        <v>23</v>
      </c>
      <c r="E28" s="87">
        <v>31.98</v>
      </c>
      <c r="F28" s="88">
        <f>E27*E28</f>
        <v>59.999276999999999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0.88179049999999992</v>
      </c>
    </row>
    <row r="30" spans="1:7" s="100" customFormat="1" outlineLevel="1">
      <c r="A30" s="95" t="s">
        <v>56</v>
      </c>
      <c r="B30" s="96" t="s">
        <v>57</v>
      </c>
      <c r="C30" s="97" t="s">
        <v>58</v>
      </c>
      <c r="D30" s="96" t="s">
        <v>59</v>
      </c>
      <c r="E30" s="98">
        <v>115</v>
      </c>
      <c r="F30" s="99">
        <f>E27*E30</f>
        <v>215.75725</v>
      </c>
    </row>
    <row r="31" spans="1:7" s="3" customFormat="1">
      <c r="A31" s="101" t="s">
        <v>60</v>
      </c>
      <c r="B31" s="102" t="s">
        <v>61</v>
      </c>
      <c r="C31" s="103" t="s">
        <v>62</v>
      </c>
      <c r="D31" s="102" t="s">
        <v>27</v>
      </c>
      <c r="E31" s="104">
        <v>1.26E-2</v>
      </c>
      <c r="F31" s="106">
        <f>E27*E31</f>
        <v>2.3639489999999999E-2</v>
      </c>
      <c r="G31" s="21"/>
    </row>
    <row r="32" spans="1:7" s="27" customFormat="1" outlineLevel="1">
      <c r="A32" s="101" t="s">
        <v>63</v>
      </c>
      <c r="B32" s="102" t="s">
        <v>64</v>
      </c>
      <c r="C32" s="103" t="s">
        <v>65</v>
      </c>
      <c r="D32" s="102" t="s">
        <v>27</v>
      </c>
      <c r="E32" s="104">
        <v>1.2600000000000001E-3</v>
      </c>
      <c r="F32" s="106">
        <f>E27*E32</f>
        <v>2.3639490000000002E-3</v>
      </c>
    </row>
    <row r="33" spans="1:7" s="93" customFormat="1" outlineLevel="1">
      <c r="A33" s="101" t="s">
        <v>66</v>
      </c>
      <c r="B33" s="102" t="s">
        <v>67</v>
      </c>
      <c r="C33" s="103" t="s">
        <v>68</v>
      </c>
      <c r="D33" s="102" t="s">
        <v>27</v>
      </c>
      <c r="E33" s="104">
        <v>0.03</v>
      </c>
      <c r="F33" s="106">
        <f>E27*E33</f>
        <v>5.6284499999999994E-2</v>
      </c>
    </row>
    <row r="34" spans="1:7" s="100" customFormat="1" outlineLevel="1">
      <c r="A34" s="101" t="s">
        <v>69</v>
      </c>
      <c r="B34" s="102" t="s">
        <v>70</v>
      </c>
      <c r="C34" s="103" t="s">
        <v>71</v>
      </c>
      <c r="D34" s="102" t="s">
        <v>27</v>
      </c>
      <c r="E34" s="104">
        <v>4.7300000000000002E-2</v>
      </c>
      <c r="F34" s="106">
        <f>E27*E34</f>
        <v>8.8741895000000001E-2</v>
      </c>
    </row>
    <row r="35" spans="1:7" s="100" customFormat="1" ht="13.5" outlineLevel="1" thickBot="1">
      <c r="A35" s="176"/>
      <c r="B35" s="177"/>
      <c r="C35" s="177"/>
      <c r="D35" s="177"/>
      <c r="E35" s="177"/>
      <c r="F35" s="178"/>
    </row>
    <row r="36" spans="1:7" s="100" customFormat="1" ht="13.5" customHeight="1" outlineLevel="1" thickTop="1">
      <c r="A36" s="179" t="s">
        <v>72</v>
      </c>
      <c r="B36" s="180"/>
      <c r="C36" s="180"/>
      <c r="D36" s="107"/>
      <c r="E36" s="108"/>
      <c r="F36" s="109"/>
    </row>
    <row r="37" spans="1:7" s="100" customFormat="1" outlineLevel="1">
      <c r="A37" s="181"/>
      <c r="B37" s="182"/>
      <c r="C37" s="182"/>
      <c r="D37" s="182"/>
      <c r="E37" s="182"/>
      <c r="F37" s="183"/>
    </row>
    <row r="38" spans="1:7" s="100" customFormat="1" outlineLevel="1">
      <c r="A38" s="110"/>
      <c r="B38" s="111"/>
      <c r="C38" s="112" t="s">
        <v>73</v>
      </c>
      <c r="D38" s="113"/>
      <c r="E38" s="114"/>
      <c r="F38" s="115"/>
    </row>
    <row r="39" spans="1:7" s="3" customFormat="1">
      <c r="A39" s="116" t="s">
        <v>17</v>
      </c>
      <c r="B39" s="117" t="s">
        <v>17</v>
      </c>
      <c r="C39" s="117" t="s">
        <v>22</v>
      </c>
      <c r="D39" s="118" t="s">
        <v>23</v>
      </c>
      <c r="E39" s="119"/>
      <c r="F39" s="120">
        <f>F17+F19+F24+F28</f>
        <v>119.9554693</v>
      </c>
      <c r="G39" s="2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2018)&amp;C&amp;P&amp;R160180150</oddHeader>
    <oddFooter>&amp;CСтраниц -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30"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332031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5" customHeight="1">
      <c r="A2" s="171" t="str">
        <f>[14]bv_abc4!B2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3.25" customHeight="1">
      <c r="A4" s="193" t="str">
        <f>[14]bv_abc4!B8</f>
        <v>ВОССТАНОВЛЕНИЕ ТЕПЛОИЗОЛЯЦИИ ТЕПЛОВЫХ СЕТЕЙ ПО АДРЕСУ:МАССИВ КАРАСУ-1, ВВ-0-18, ОТ ТВ-1 ДО ТВ-28 (Д-159 ММ L-250 П.М.)</v>
      </c>
      <c r="B4" s="193"/>
      <c r="C4" s="193"/>
      <c r="D4" s="193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94"/>
      <c r="B10" s="194"/>
      <c r="C10" s="194"/>
      <c r="D10" s="194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[14]bv_abc4!F39</f>
        <v>119.9554693</v>
      </c>
    </row>
    <row r="18" spans="1:4">
      <c r="A18" s="72"/>
      <c r="B18" s="73" t="s">
        <v>80</v>
      </c>
      <c r="C18" s="73" t="s">
        <v>23</v>
      </c>
      <c r="D18" s="74">
        <f>D17</f>
        <v>119.9554693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[14]bv_abc4!F20+[14]bv_abc4!F22</f>
        <v>1.7230403999999999</v>
      </c>
    </row>
    <row r="22" spans="1:4">
      <c r="A22" s="75" t="s">
        <v>24</v>
      </c>
      <c r="B22" s="76" t="s">
        <v>55</v>
      </c>
      <c r="C22" s="77" t="s">
        <v>32</v>
      </c>
      <c r="D22" s="78">
        <f>[14]bv_abc4!F29</f>
        <v>0.88179049999999992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80">
        <f>[14]bv_abc4!F25</f>
        <v>3.5549999999999997</v>
      </c>
    </row>
    <row r="27" spans="1:4">
      <c r="A27" s="75" t="s">
        <v>24</v>
      </c>
      <c r="B27" s="76" t="s">
        <v>58</v>
      </c>
      <c r="C27" s="77" t="s">
        <v>59</v>
      </c>
      <c r="D27" s="80">
        <f>[14]bv_abc4!F30</f>
        <v>215.75725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[14]bv_abc4!F31</f>
        <v>2.3639489999999999E-2</v>
      </c>
    </row>
    <row r="29" spans="1:4">
      <c r="A29" s="75" t="s">
        <v>37</v>
      </c>
      <c r="B29" s="76" t="s">
        <v>65</v>
      </c>
      <c r="C29" s="77" t="s">
        <v>27</v>
      </c>
      <c r="D29" s="80">
        <f>[14]bv_abc4!F32</f>
        <v>2.3639490000000002E-3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[14]bv_abc4!F33</f>
        <v>5.6284499999999994E-2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[14]bv_abc4!F34</f>
        <v>8.8741895000000001E-2</v>
      </c>
    </row>
    <row r="32" spans="1:4">
      <c r="A32" s="75" t="s">
        <v>86</v>
      </c>
      <c r="B32" s="76" t="s">
        <v>93</v>
      </c>
      <c r="C32" s="77" t="s">
        <v>49</v>
      </c>
      <c r="D32" s="80">
        <f>[14]bv_abc4!F26</f>
        <v>19.994999999999997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Э160180150</oddHeader>
    <oddFooter>&amp;C&amp;"Times New Roman,обычный"&amp;9&amp;P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31">
    <pageSetUpPr fitToPage="1"/>
  </sheetPr>
  <dimension ref="A1:G39"/>
  <sheetViews>
    <sheetView showGridLines="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91" t="s">
        <v>1</v>
      </c>
      <c r="C2" s="191"/>
      <c r="D2" s="191"/>
      <c r="E2" s="191"/>
      <c r="F2" s="191"/>
      <c r="G2" s="1"/>
    </row>
    <row r="3" spans="1:7" s="3" customFormat="1">
      <c r="A3" s="4"/>
      <c r="B3" s="192" t="s">
        <v>2</v>
      </c>
      <c r="C3" s="192"/>
      <c r="D3" s="192"/>
      <c r="E3" s="192"/>
      <c r="F3" s="192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120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8.75" customHeight="1">
      <c r="A8" s="8" t="s">
        <v>6</v>
      </c>
      <c r="B8" s="191" t="s">
        <v>121</v>
      </c>
      <c r="C8" s="191"/>
      <c r="D8" s="191"/>
      <c r="E8" s="191"/>
      <c r="F8" s="191"/>
      <c r="G8" s="1"/>
    </row>
    <row r="9" spans="1:7" s="3" customFormat="1" ht="12.75" customHeight="1">
      <c r="A9" s="4"/>
      <c r="B9" s="192" t="s">
        <v>8</v>
      </c>
      <c r="C9" s="192"/>
      <c r="D9" s="192"/>
      <c r="E9" s="192"/>
      <c r="F9" s="192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90"/>
      <c r="G12" s="10"/>
    </row>
    <row r="13" spans="1:7" s="11" customFormat="1" ht="34.5" customHeight="1">
      <c r="A13" s="189"/>
      <c r="B13" s="189"/>
      <c r="C13" s="189"/>
      <c r="D13" s="189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84"/>
      <c r="B15" s="185"/>
      <c r="C15" s="185"/>
      <c r="D15" s="185"/>
      <c r="E15" s="185"/>
      <c r="F15" s="186"/>
    </row>
    <row r="16" spans="1:7" s="3" customFormat="1">
      <c r="A16" s="81" t="s">
        <v>17</v>
      </c>
      <c r="B16" s="82" t="s">
        <v>18</v>
      </c>
      <c r="C16" s="82" t="s">
        <v>19</v>
      </c>
      <c r="D16" s="83" t="s">
        <v>20</v>
      </c>
      <c r="E16" s="195">
        <f>139.793/100</f>
        <v>1.3979300000000001</v>
      </c>
      <c r="F16" s="196"/>
      <c r="G16" s="21"/>
    </row>
    <row r="17" spans="1:7" s="27" customFormat="1" outlineLevel="1">
      <c r="A17" s="84" t="s">
        <v>21</v>
      </c>
      <c r="B17" s="85" t="s">
        <v>17</v>
      </c>
      <c r="C17" s="86" t="s">
        <v>22</v>
      </c>
      <c r="D17" s="85" t="s">
        <v>23</v>
      </c>
      <c r="E17" s="87">
        <v>13.3</v>
      </c>
      <c r="F17" s="87">
        <f>E16*E17</f>
        <v>18.592469000000001</v>
      </c>
    </row>
    <row r="18" spans="1:7" s="3" customFormat="1" ht="25.5">
      <c r="A18" s="81" t="s">
        <v>24</v>
      </c>
      <c r="B18" s="82" t="s">
        <v>25</v>
      </c>
      <c r="C18" s="82" t="s">
        <v>26</v>
      </c>
      <c r="D18" s="83" t="s">
        <v>27</v>
      </c>
      <c r="E18" s="187">
        <v>4.1989999999999998</v>
      </c>
      <c r="F18" s="188"/>
      <c r="G18" s="21"/>
    </row>
    <row r="19" spans="1:7" s="27" customFormat="1" outlineLevel="1">
      <c r="A19" s="84" t="s">
        <v>28</v>
      </c>
      <c r="B19" s="85" t="s">
        <v>17</v>
      </c>
      <c r="C19" s="86" t="s">
        <v>22</v>
      </c>
      <c r="D19" s="85" t="s">
        <v>23</v>
      </c>
      <c r="E19" s="87">
        <v>0.57769999999999999</v>
      </c>
      <c r="F19" s="88">
        <f>E18*E19</f>
        <v>2.4257622999999997</v>
      </c>
    </row>
    <row r="20" spans="1:7" s="93" customFormat="1" outlineLevel="1">
      <c r="A20" s="89" t="s">
        <v>29</v>
      </c>
      <c r="B20" s="90" t="s">
        <v>30</v>
      </c>
      <c r="C20" s="91" t="s">
        <v>31</v>
      </c>
      <c r="D20" s="90" t="s">
        <v>32</v>
      </c>
      <c r="E20" s="92">
        <v>0.28999999999999998</v>
      </c>
      <c r="F20" s="92">
        <f>E18*E20</f>
        <v>1.2177099999999998</v>
      </c>
    </row>
    <row r="21" spans="1:7" s="3" customFormat="1" ht="25.5">
      <c r="A21" s="81" t="s">
        <v>33</v>
      </c>
      <c r="B21" s="82" t="s">
        <v>34</v>
      </c>
      <c r="C21" s="82" t="s">
        <v>35</v>
      </c>
      <c r="D21" s="83" t="s">
        <v>27</v>
      </c>
      <c r="E21" s="187">
        <v>4.1989999999999998</v>
      </c>
      <c r="F21" s="188"/>
      <c r="G21" s="21"/>
    </row>
    <row r="22" spans="1:7" s="93" customFormat="1" outlineLevel="1">
      <c r="A22" s="89" t="s">
        <v>36</v>
      </c>
      <c r="B22" s="90" t="s">
        <v>30</v>
      </c>
      <c r="C22" s="91" t="s">
        <v>31</v>
      </c>
      <c r="D22" s="90" t="s">
        <v>32</v>
      </c>
      <c r="E22" s="92">
        <v>0.1696</v>
      </c>
      <c r="F22" s="94">
        <f>E21*E22</f>
        <v>0.71215039999999996</v>
      </c>
    </row>
    <row r="23" spans="1:7" s="3" customFormat="1">
      <c r="A23" s="81" t="s">
        <v>37</v>
      </c>
      <c r="B23" s="82" t="s">
        <v>38</v>
      </c>
      <c r="C23" s="82" t="s">
        <v>90</v>
      </c>
      <c r="D23" s="83" t="s">
        <v>40</v>
      </c>
      <c r="E23" s="187">
        <v>28</v>
      </c>
      <c r="F23" s="188"/>
      <c r="G23" s="21"/>
    </row>
    <row r="24" spans="1:7" s="27" customFormat="1" outlineLevel="1">
      <c r="A24" s="84" t="s">
        <v>41</v>
      </c>
      <c r="B24" s="85" t="s">
        <v>17</v>
      </c>
      <c r="C24" s="86" t="s">
        <v>22</v>
      </c>
      <c r="D24" s="85" t="s">
        <v>23</v>
      </c>
      <c r="E24" s="87">
        <v>1.6476</v>
      </c>
      <c r="F24" s="88">
        <f>E23*E24</f>
        <v>46.132799999999996</v>
      </c>
    </row>
    <row r="25" spans="1:7" s="100" customFormat="1" outlineLevel="1">
      <c r="A25" s="95" t="s">
        <v>42</v>
      </c>
      <c r="B25" s="96">
        <v>64614</v>
      </c>
      <c r="C25" s="97" t="s">
        <v>91</v>
      </c>
      <c r="D25" s="96" t="s">
        <v>92</v>
      </c>
      <c r="E25" s="98">
        <v>0.14219999999999999</v>
      </c>
      <c r="F25" s="99">
        <f>E23*E25</f>
        <v>3.9815999999999998</v>
      </c>
    </row>
    <row r="26" spans="1:7" s="100" customFormat="1" outlineLevel="1">
      <c r="A26" s="101" t="s">
        <v>46</v>
      </c>
      <c r="B26" s="102" t="s">
        <v>47</v>
      </c>
      <c r="C26" s="103" t="s">
        <v>93</v>
      </c>
      <c r="D26" s="102" t="s">
        <v>49</v>
      </c>
      <c r="E26" s="104">
        <v>0.79979999999999996</v>
      </c>
      <c r="F26" s="105">
        <f>E23*E26</f>
        <v>22.394399999999997</v>
      </c>
    </row>
    <row r="27" spans="1:7" s="3" customFormat="1" ht="25.5">
      <c r="A27" s="81" t="s">
        <v>50</v>
      </c>
      <c r="B27" s="82" t="s">
        <v>51</v>
      </c>
      <c r="C27" s="82" t="s">
        <v>52</v>
      </c>
      <c r="D27" s="83" t="s">
        <v>20</v>
      </c>
      <c r="E27" s="195">
        <f>210.129/100</f>
        <v>2.1012900000000001</v>
      </c>
      <c r="F27" s="196"/>
      <c r="G27" s="21"/>
    </row>
    <row r="28" spans="1:7" s="27" customFormat="1" outlineLevel="1">
      <c r="A28" s="84" t="s">
        <v>53</v>
      </c>
      <c r="B28" s="85" t="s">
        <v>17</v>
      </c>
      <c r="C28" s="86" t="s">
        <v>22</v>
      </c>
      <c r="D28" s="85" t="s">
        <v>23</v>
      </c>
      <c r="E28" s="87">
        <v>31.98</v>
      </c>
      <c r="F28" s="88">
        <f>E27*E28</f>
        <v>67.199254199999999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0.98760629999999994</v>
      </c>
    </row>
    <row r="30" spans="1:7" s="100" customFormat="1" outlineLevel="1">
      <c r="A30" s="95" t="s">
        <v>56</v>
      </c>
      <c r="B30" s="96" t="s">
        <v>57</v>
      </c>
      <c r="C30" s="97" t="s">
        <v>58</v>
      </c>
      <c r="D30" s="96" t="s">
        <v>59</v>
      </c>
      <c r="E30" s="98">
        <v>115</v>
      </c>
      <c r="F30" s="99">
        <f>E27*E30</f>
        <v>241.64835000000002</v>
      </c>
    </row>
    <row r="31" spans="1:7" s="3" customFormat="1">
      <c r="A31" s="101" t="s">
        <v>60</v>
      </c>
      <c r="B31" s="102" t="s">
        <v>61</v>
      </c>
      <c r="C31" s="103" t="s">
        <v>62</v>
      </c>
      <c r="D31" s="102" t="s">
        <v>27</v>
      </c>
      <c r="E31" s="104">
        <v>1.26E-2</v>
      </c>
      <c r="F31" s="106">
        <f>E27*E31</f>
        <v>2.6476254000000001E-2</v>
      </c>
      <c r="G31" s="21"/>
    </row>
    <row r="32" spans="1:7" s="27" customFormat="1" outlineLevel="1">
      <c r="A32" s="101" t="s">
        <v>63</v>
      </c>
      <c r="B32" s="102" t="s">
        <v>64</v>
      </c>
      <c r="C32" s="103" t="s">
        <v>65</v>
      </c>
      <c r="D32" s="102" t="s">
        <v>27</v>
      </c>
      <c r="E32" s="104">
        <v>1.2600000000000001E-3</v>
      </c>
      <c r="F32" s="106">
        <f>E27*E32</f>
        <v>2.6476254000000004E-3</v>
      </c>
    </row>
    <row r="33" spans="1:7" s="93" customFormat="1" outlineLevel="1">
      <c r="A33" s="101" t="s">
        <v>66</v>
      </c>
      <c r="B33" s="102" t="s">
        <v>67</v>
      </c>
      <c r="C33" s="103" t="s">
        <v>68</v>
      </c>
      <c r="D33" s="102" t="s">
        <v>27</v>
      </c>
      <c r="E33" s="104">
        <v>0.03</v>
      </c>
      <c r="F33" s="106">
        <f>E27*E33</f>
        <v>6.3038700000000003E-2</v>
      </c>
    </row>
    <row r="34" spans="1:7" s="100" customFormat="1" outlineLevel="1">
      <c r="A34" s="101" t="s">
        <v>69</v>
      </c>
      <c r="B34" s="102" t="s">
        <v>70</v>
      </c>
      <c r="C34" s="103" t="s">
        <v>71</v>
      </c>
      <c r="D34" s="102" t="s">
        <v>27</v>
      </c>
      <c r="E34" s="104">
        <v>4.7300000000000002E-2</v>
      </c>
      <c r="F34" s="106">
        <f>E27*E34</f>
        <v>9.9391017000000012E-2</v>
      </c>
    </row>
    <row r="35" spans="1:7" s="100" customFormat="1" ht="13.5" outlineLevel="1" thickBot="1">
      <c r="A35" s="176"/>
      <c r="B35" s="177"/>
      <c r="C35" s="177"/>
      <c r="D35" s="177"/>
      <c r="E35" s="177"/>
      <c r="F35" s="178"/>
    </row>
    <row r="36" spans="1:7" s="100" customFormat="1" ht="13.5" customHeight="1" outlineLevel="1" thickTop="1">
      <c r="A36" s="179" t="s">
        <v>72</v>
      </c>
      <c r="B36" s="180"/>
      <c r="C36" s="180"/>
      <c r="D36" s="107"/>
      <c r="E36" s="108"/>
      <c r="F36" s="109"/>
    </row>
    <row r="37" spans="1:7" s="100" customFormat="1" outlineLevel="1">
      <c r="A37" s="181"/>
      <c r="B37" s="182"/>
      <c r="C37" s="182"/>
      <c r="D37" s="182"/>
      <c r="E37" s="182"/>
      <c r="F37" s="183"/>
    </row>
    <row r="38" spans="1:7" s="100" customFormat="1" outlineLevel="1">
      <c r="A38" s="110"/>
      <c r="B38" s="111"/>
      <c r="C38" s="112" t="s">
        <v>73</v>
      </c>
      <c r="D38" s="113"/>
      <c r="E38" s="114"/>
      <c r="F38" s="115"/>
    </row>
    <row r="39" spans="1:7" s="3" customFormat="1">
      <c r="A39" s="116" t="s">
        <v>17</v>
      </c>
      <c r="B39" s="117" t="s">
        <v>17</v>
      </c>
      <c r="C39" s="117" t="s">
        <v>22</v>
      </c>
      <c r="D39" s="118" t="s">
        <v>23</v>
      </c>
      <c r="E39" s="119"/>
      <c r="F39" s="120">
        <f>F17+F19+F24+F28</f>
        <v>134.35028549999998</v>
      </c>
      <c r="G39" s="2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2018)&amp;C&amp;P&amp;R160180160</oddHeader>
    <oddFooter>&amp;CСтраниц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39"/>
  <sheetViews>
    <sheetView showGridLines="0" topLeftCell="A4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91" t="s">
        <v>1</v>
      </c>
      <c r="C2" s="191"/>
      <c r="D2" s="191"/>
      <c r="E2" s="191"/>
      <c r="F2" s="191"/>
      <c r="G2" s="1"/>
    </row>
    <row r="3" spans="1:7" s="3" customFormat="1">
      <c r="A3" s="4"/>
      <c r="B3" s="192" t="s">
        <v>2</v>
      </c>
      <c r="C3" s="192"/>
      <c r="D3" s="192"/>
      <c r="E3" s="192"/>
      <c r="F3" s="192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88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6.899999999999999" customHeight="1">
      <c r="A8" s="8" t="s">
        <v>6</v>
      </c>
      <c r="B8" s="191" t="s">
        <v>89</v>
      </c>
      <c r="C8" s="191"/>
      <c r="D8" s="191"/>
      <c r="E8" s="191"/>
      <c r="F8" s="191"/>
      <c r="G8" s="1"/>
    </row>
    <row r="9" spans="1:7" s="3" customFormat="1" ht="12.75" customHeight="1">
      <c r="A9" s="4"/>
      <c r="B9" s="192" t="s">
        <v>8</v>
      </c>
      <c r="C9" s="192"/>
      <c r="D9" s="192"/>
      <c r="E9" s="192"/>
      <c r="F9" s="192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90"/>
      <c r="G12" s="10"/>
    </row>
    <row r="13" spans="1:7" s="11" customFormat="1" ht="34.5" customHeight="1">
      <c r="A13" s="189"/>
      <c r="B13" s="189"/>
      <c r="C13" s="189"/>
      <c r="D13" s="189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84"/>
      <c r="B15" s="185"/>
      <c r="C15" s="185"/>
      <c r="D15" s="185"/>
      <c r="E15" s="185"/>
      <c r="F15" s="186"/>
    </row>
    <row r="16" spans="1:7" s="3" customFormat="1">
      <c r="A16" s="81" t="s">
        <v>17</v>
      </c>
      <c r="B16" s="82" t="s">
        <v>18</v>
      </c>
      <c r="C16" s="82" t="s">
        <v>19</v>
      </c>
      <c r="D16" s="83" t="s">
        <v>20</v>
      </c>
      <c r="E16" s="187">
        <f>119.82/100</f>
        <v>1.1981999999999999</v>
      </c>
      <c r="F16" s="188"/>
      <c r="G16" s="21"/>
    </row>
    <row r="17" spans="1:7" s="27" customFormat="1" outlineLevel="1">
      <c r="A17" s="84" t="s">
        <v>21</v>
      </c>
      <c r="B17" s="85" t="s">
        <v>17</v>
      </c>
      <c r="C17" s="86" t="s">
        <v>22</v>
      </c>
      <c r="D17" s="85" t="s">
        <v>23</v>
      </c>
      <c r="E17" s="87">
        <v>13.3</v>
      </c>
      <c r="F17" s="87">
        <f>E16*E17</f>
        <v>15.936059999999999</v>
      </c>
    </row>
    <row r="18" spans="1:7" s="3" customFormat="1" ht="25.5">
      <c r="A18" s="81" t="s">
        <v>24</v>
      </c>
      <c r="B18" s="82" t="s">
        <v>25</v>
      </c>
      <c r="C18" s="82" t="s">
        <v>26</v>
      </c>
      <c r="D18" s="83" t="s">
        <v>27</v>
      </c>
      <c r="E18" s="187">
        <v>3.6</v>
      </c>
      <c r="F18" s="188"/>
      <c r="G18" s="21"/>
    </row>
    <row r="19" spans="1:7" s="27" customFormat="1" outlineLevel="1">
      <c r="A19" s="84" t="s">
        <v>28</v>
      </c>
      <c r="B19" s="85" t="s">
        <v>17</v>
      </c>
      <c r="C19" s="86" t="s">
        <v>22</v>
      </c>
      <c r="D19" s="85" t="s">
        <v>23</v>
      </c>
      <c r="E19" s="87">
        <v>0.57769999999999999</v>
      </c>
      <c r="F19" s="88">
        <f>E18*E19</f>
        <v>2.07972</v>
      </c>
    </row>
    <row r="20" spans="1:7" s="93" customFormat="1" outlineLevel="1">
      <c r="A20" s="89" t="s">
        <v>29</v>
      </c>
      <c r="B20" s="90" t="s">
        <v>30</v>
      </c>
      <c r="C20" s="91" t="s">
        <v>31</v>
      </c>
      <c r="D20" s="90" t="s">
        <v>32</v>
      </c>
      <c r="E20" s="92">
        <v>0.28999999999999998</v>
      </c>
      <c r="F20" s="92">
        <f>E18*E20</f>
        <v>1.044</v>
      </c>
    </row>
    <row r="21" spans="1:7" s="3" customFormat="1" ht="25.5">
      <c r="A21" s="81" t="s">
        <v>33</v>
      </c>
      <c r="B21" s="82" t="s">
        <v>34</v>
      </c>
      <c r="C21" s="82" t="s">
        <v>35</v>
      </c>
      <c r="D21" s="83" t="s">
        <v>27</v>
      </c>
      <c r="E21" s="187">
        <v>3.6</v>
      </c>
      <c r="F21" s="188"/>
      <c r="G21" s="21"/>
    </row>
    <row r="22" spans="1:7" s="93" customFormat="1" outlineLevel="1">
      <c r="A22" s="89" t="s">
        <v>36</v>
      </c>
      <c r="B22" s="90" t="s">
        <v>30</v>
      </c>
      <c r="C22" s="91" t="s">
        <v>31</v>
      </c>
      <c r="D22" s="90" t="s">
        <v>32</v>
      </c>
      <c r="E22" s="92">
        <v>0.1696</v>
      </c>
      <c r="F22" s="94">
        <f>E21*E22</f>
        <v>0.61055999999999999</v>
      </c>
    </row>
    <row r="23" spans="1:7" s="3" customFormat="1">
      <c r="A23" s="81" t="s">
        <v>37</v>
      </c>
      <c r="B23" s="82" t="s">
        <v>38</v>
      </c>
      <c r="C23" s="82" t="s">
        <v>90</v>
      </c>
      <c r="D23" s="83" t="s">
        <v>40</v>
      </c>
      <c r="E23" s="187">
        <f>240/10</f>
        <v>24</v>
      </c>
      <c r="F23" s="188"/>
      <c r="G23" s="21"/>
    </row>
    <row r="24" spans="1:7" s="27" customFormat="1" outlineLevel="1">
      <c r="A24" s="84" t="s">
        <v>41</v>
      </c>
      <c r="B24" s="85" t="s">
        <v>17</v>
      </c>
      <c r="C24" s="86" t="s">
        <v>22</v>
      </c>
      <c r="D24" s="85" t="s">
        <v>23</v>
      </c>
      <c r="E24" s="87">
        <v>1.6476</v>
      </c>
      <c r="F24" s="88">
        <f>E23*E24</f>
        <v>39.542400000000001</v>
      </c>
    </row>
    <row r="25" spans="1:7" s="100" customFormat="1" outlineLevel="1">
      <c r="A25" s="95" t="s">
        <v>42</v>
      </c>
      <c r="B25" s="96">
        <v>64614</v>
      </c>
      <c r="C25" s="97" t="s">
        <v>91</v>
      </c>
      <c r="D25" s="96" t="s">
        <v>92</v>
      </c>
      <c r="E25" s="98">
        <v>0.14219999999999999</v>
      </c>
      <c r="F25" s="99">
        <f>E23*E25</f>
        <v>3.4127999999999998</v>
      </c>
    </row>
    <row r="26" spans="1:7" s="100" customFormat="1" outlineLevel="1">
      <c r="A26" s="101" t="s">
        <v>46</v>
      </c>
      <c r="B26" s="102" t="s">
        <v>47</v>
      </c>
      <c r="C26" s="103" t="s">
        <v>93</v>
      </c>
      <c r="D26" s="102" t="s">
        <v>49</v>
      </c>
      <c r="E26" s="104">
        <v>0.79979999999999996</v>
      </c>
      <c r="F26" s="105">
        <f>E23*E26</f>
        <v>19.1952</v>
      </c>
    </row>
    <row r="27" spans="1:7" s="3" customFormat="1" ht="25.5">
      <c r="A27" s="81" t="s">
        <v>50</v>
      </c>
      <c r="B27" s="82" t="s">
        <v>51</v>
      </c>
      <c r="C27" s="82" t="s">
        <v>52</v>
      </c>
      <c r="D27" s="83" t="s">
        <v>20</v>
      </c>
      <c r="E27" s="187">
        <f>180.11/100</f>
        <v>1.8011000000000001</v>
      </c>
      <c r="F27" s="188"/>
      <c r="G27" s="21"/>
    </row>
    <row r="28" spans="1:7" s="27" customFormat="1" outlineLevel="1">
      <c r="A28" s="84" t="s">
        <v>53</v>
      </c>
      <c r="B28" s="85" t="s">
        <v>17</v>
      </c>
      <c r="C28" s="86" t="s">
        <v>22</v>
      </c>
      <c r="D28" s="85" t="s">
        <v>23</v>
      </c>
      <c r="E28" s="87">
        <v>31.98</v>
      </c>
      <c r="F28" s="88">
        <f>E27*E28</f>
        <v>57.599178000000002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0.84651700000000007</v>
      </c>
    </row>
    <row r="30" spans="1:7" s="100" customFormat="1" outlineLevel="1">
      <c r="A30" s="95" t="s">
        <v>56</v>
      </c>
      <c r="B30" s="96" t="s">
        <v>57</v>
      </c>
      <c r="C30" s="97" t="s">
        <v>58</v>
      </c>
      <c r="D30" s="96" t="s">
        <v>59</v>
      </c>
      <c r="E30" s="98">
        <v>115</v>
      </c>
      <c r="F30" s="99">
        <f>E27*E30</f>
        <v>207.12650000000002</v>
      </c>
    </row>
    <row r="31" spans="1:7" s="3" customFormat="1">
      <c r="A31" s="101" t="s">
        <v>60</v>
      </c>
      <c r="B31" s="102" t="s">
        <v>61</v>
      </c>
      <c r="C31" s="103" t="s">
        <v>62</v>
      </c>
      <c r="D31" s="102" t="s">
        <v>27</v>
      </c>
      <c r="E31" s="104">
        <v>1.26E-2</v>
      </c>
      <c r="F31" s="106">
        <f>E27*E31</f>
        <v>2.2693860000000003E-2</v>
      </c>
      <c r="G31" s="21"/>
    </row>
    <row r="32" spans="1:7" s="27" customFormat="1" outlineLevel="1">
      <c r="A32" s="101" t="s">
        <v>63</v>
      </c>
      <c r="B32" s="102" t="s">
        <v>64</v>
      </c>
      <c r="C32" s="103" t="s">
        <v>65</v>
      </c>
      <c r="D32" s="102" t="s">
        <v>27</v>
      </c>
      <c r="E32" s="104">
        <v>1.2600000000000001E-3</v>
      </c>
      <c r="F32" s="106">
        <f>E27*E32</f>
        <v>2.2693860000000004E-3</v>
      </c>
    </row>
    <row r="33" spans="1:7" s="93" customFormat="1" outlineLevel="1">
      <c r="A33" s="101" t="s">
        <v>66</v>
      </c>
      <c r="B33" s="102" t="s">
        <v>67</v>
      </c>
      <c r="C33" s="103" t="s">
        <v>68</v>
      </c>
      <c r="D33" s="102" t="s">
        <v>27</v>
      </c>
      <c r="E33" s="104">
        <v>0.03</v>
      </c>
      <c r="F33" s="106">
        <f>E27*E33</f>
        <v>5.4033000000000005E-2</v>
      </c>
    </row>
    <row r="34" spans="1:7" s="100" customFormat="1" outlineLevel="1">
      <c r="A34" s="101" t="s">
        <v>69</v>
      </c>
      <c r="B34" s="102" t="s">
        <v>70</v>
      </c>
      <c r="C34" s="103" t="s">
        <v>71</v>
      </c>
      <c r="D34" s="102" t="s">
        <v>27</v>
      </c>
      <c r="E34" s="104">
        <v>4.7300000000000002E-2</v>
      </c>
      <c r="F34" s="106">
        <f>E27*E34</f>
        <v>8.5192030000000016E-2</v>
      </c>
    </row>
    <row r="35" spans="1:7" s="100" customFormat="1" ht="13.5" outlineLevel="1" thickBot="1">
      <c r="A35" s="176"/>
      <c r="B35" s="177"/>
      <c r="C35" s="177"/>
      <c r="D35" s="177"/>
      <c r="E35" s="177"/>
      <c r="F35" s="178"/>
    </row>
    <row r="36" spans="1:7" s="100" customFormat="1" ht="13.5" customHeight="1" outlineLevel="1" thickTop="1">
      <c r="A36" s="179" t="s">
        <v>72</v>
      </c>
      <c r="B36" s="180"/>
      <c r="C36" s="180"/>
      <c r="D36" s="107"/>
      <c r="E36" s="108"/>
      <c r="F36" s="109"/>
    </row>
    <row r="37" spans="1:7" s="100" customFormat="1" outlineLevel="1">
      <c r="A37" s="181"/>
      <c r="B37" s="182"/>
      <c r="C37" s="182"/>
      <c r="D37" s="182"/>
      <c r="E37" s="182"/>
      <c r="F37" s="183"/>
    </row>
    <row r="38" spans="1:7" s="100" customFormat="1" outlineLevel="1">
      <c r="A38" s="110"/>
      <c r="B38" s="111"/>
      <c r="C38" s="112" t="s">
        <v>73</v>
      </c>
      <c r="D38" s="113"/>
      <c r="E38" s="114"/>
      <c r="F38" s="115"/>
    </row>
    <row r="39" spans="1:7" s="3" customFormat="1">
      <c r="A39" s="116" t="s">
        <v>17</v>
      </c>
      <c r="B39" s="117" t="s">
        <v>17</v>
      </c>
      <c r="C39" s="117" t="s">
        <v>22</v>
      </c>
      <c r="D39" s="118" t="s">
        <v>23</v>
      </c>
      <c r="E39" s="119"/>
      <c r="F39" s="120">
        <f>F17+F19+F24+F28</f>
        <v>115.157358</v>
      </c>
      <c r="G39" s="2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2018)&amp;C&amp;P&amp;R160180020</oddHeader>
    <oddFooter>&amp;CСтраниц -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2"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332031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5" customHeight="1">
      <c r="A2" s="171" t="str">
        <f>[15]bv_abc4!B2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17.25" customHeight="1">
      <c r="A4" s="193" t="str">
        <f>[15]bv_abc4!B8</f>
        <v>ВОССТАНОВЛЕНИЕ ТЕПЛОИЗОЛЯЦИИ ТЕПЛОВЫХ СЕТЕЙ ПО АДРЕСУ:МАССИВ КАРАСУ-1, ВВ-0-18, ОТ ТВ-29 ДО ТВ-31 (Д-159 ММ L-280 П.М.)</v>
      </c>
      <c r="B4" s="193"/>
      <c r="C4" s="193"/>
      <c r="D4" s="193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94"/>
      <c r="B10" s="194"/>
      <c r="C10" s="194"/>
      <c r="D10" s="194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[15]bv_abc4!F39</f>
        <v>134.35028549999998</v>
      </c>
    </row>
    <row r="18" spans="1:4">
      <c r="A18" s="72"/>
      <c r="B18" s="73" t="s">
        <v>80</v>
      </c>
      <c r="C18" s="73" t="s">
        <v>23</v>
      </c>
      <c r="D18" s="74">
        <f>D17</f>
        <v>134.35028549999998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[15]bv_abc4!F20+[15]bv_abc4!F22</f>
        <v>1.9298603999999999</v>
      </c>
    </row>
    <row r="22" spans="1:4">
      <c r="A22" s="75" t="s">
        <v>24</v>
      </c>
      <c r="B22" s="76" t="s">
        <v>55</v>
      </c>
      <c r="C22" s="77" t="s">
        <v>32</v>
      </c>
      <c r="D22" s="78">
        <f>[15]bv_abc4!F29</f>
        <v>0.98760629999999994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80">
        <f>[15]bv_abc4!F25</f>
        <v>3.9815999999999998</v>
      </c>
    </row>
    <row r="27" spans="1:4">
      <c r="A27" s="75" t="s">
        <v>24</v>
      </c>
      <c r="B27" s="76" t="s">
        <v>58</v>
      </c>
      <c r="C27" s="77" t="s">
        <v>59</v>
      </c>
      <c r="D27" s="80">
        <f>[15]bv_abc4!F30</f>
        <v>241.64835000000002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[15]bv_abc4!F31</f>
        <v>2.6476254000000001E-2</v>
      </c>
    </row>
    <row r="29" spans="1:4">
      <c r="A29" s="75" t="s">
        <v>37</v>
      </c>
      <c r="B29" s="76" t="s">
        <v>65</v>
      </c>
      <c r="C29" s="77" t="s">
        <v>27</v>
      </c>
      <c r="D29" s="80">
        <f>[15]bv_abc4!F32</f>
        <v>2.6476254000000004E-3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[15]bv_abc4!F33</f>
        <v>6.3038700000000003E-2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[15]bv_abc4!F34</f>
        <v>9.9391017000000012E-2</v>
      </c>
    </row>
    <row r="32" spans="1:4">
      <c r="A32" s="75" t="s">
        <v>86</v>
      </c>
      <c r="B32" s="76" t="s">
        <v>93</v>
      </c>
      <c r="C32" s="77" t="s">
        <v>49</v>
      </c>
      <c r="D32" s="80">
        <f>[15]bv_abc4!F26</f>
        <v>22.394399999999997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Э160180160</oddHeader>
    <oddFooter>&amp;C&amp;"Times New Roman,обычный"&amp;9&amp;P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91" t="s">
        <v>1</v>
      </c>
      <c r="C2" s="191"/>
      <c r="D2" s="191"/>
      <c r="E2" s="191"/>
      <c r="F2" s="191"/>
      <c r="G2" s="1"/>
    </row>
    <row r="3" spans="1:7" s="3" customFormat="1">
      <c r="A3" s="4"/>
      <c r="B3" s="192" t="s">
        <v>2</v>
      </c>
      <c r="C3" s="192"/>
      <c r="D3" s="192"/>
      <c r="E3" s="192"/>
      <c r="F3" s="192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122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8.75" customHeight="1">
      <c r="A8" s="8" t="s">
        <v>6</v>
      </c>
      <c r="B8" s="191" t="s">
        <v>123</v>
      </c>
      <c r="C8" s="191"/>
      <c r="D8" s="191"/>
      <c r="E8" s="191"/>
      <c r="F8" s="191"/>
      <c r="G8" s="1"/>
    </row>
    <row r="9" spans="1:7" s="3" customFormat="1" ht="12.75" customHeight="1">
      <c r="A9" s="4"/>
      <c r="B9" s="192" t="s">
        <v>8</v>
      </c>
      <c r="C9" s="192"/>
      <c r="D9" s="192"/>
      <c r="E9" s="192"/>
      <c r="F9" s="192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90"/>
      <c r="G12" s="10"/>
    </row>
    <row r="13" spans="1:7" s="11" customFormat="1" ht="34.5" customHeight="1">
      <c r="A13" s="189"/>
      <c r="B13" s="189"/>
      <c r="C13" s="189"/>
      <c r="D13" s="189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84"/>
      <c r="B15" s="185"/>
      <c r="C15" s="185"/>
      <c r="D15" s="185"/>
      <c r="E15" s="185"/>
      <c r="F15" s="186"/>
    </row>
    <row r="16" spans="1:7" s="3" customFormat="1">
      <c r="A16" s="81" t="s">
        <v>17</v>
      </c>
      <c r="B16" s="82" t="s">
        <v>18</v>
      </c>
      <c r="C16" s="82" t="s">
        <v>19</v>
      </c>
      <c r="D16" s="83" t="s">
        <v>20</v>
      </c>
      <c r="E16" s="195">
        <f>144.785/100</f>
        <v>1.4478499999999999</v>
      </c>
      <c r="F16" s="196"/>
      <c r="G16" s="21"/>
    </row>
    <row r="17" spans="1:7" s="27" customFormat="1" outlineLevel="1">
      <c r="A17" s="84" t="s">
        <v>21</v>
      </c>
      <c r="B17" s="85" t="s">
        <v>17</v>
      </c>
      <c r="C17" s="86" t="s">
        <v>22</v>
      </c>
      <c r="D17" s="85" t="s">
        <v>23</v>
      </c>
      <c r="E17" s="87">
        <v>13.3</v>
      </c>
      <c r="F17" s="87">
        <f>E16*E17</f>
        <v>19.256405000000001</v>
      </c>
    </row>
    <row r="18" spans="1:7" s="3" customFormat="1" ht="25.5">
      <c r="A18" s="81" t="s">
        <v>24</v>
      </c>
      <c r="B18" s="82" t="s">
        <v>25</v>
      </c>
      <c r="C18" s="82" t="s">
        <v>26</v>
      </c>
      <c r="D18" s="83" t="s">
        <v>27</v>
      </c>
      <c r="E18" s="187">
        <v>4.3490000000000002</v>
      </c>
      <c r="F18" s="188"/>
      <c r="G18" s="21"/>
    </row>
    <row r="19" spans="1:7" s="27" customFormat="1" outlineLevel="1">
      <c r="A19" s="84" t="s">
        <v>28</v>
      </c>
      <c r="B19" s="85" t="s">
        <v>17</v>
      </c>
      <c r="C19" s="86" t="s">
        <v>22</v>
      </c>
      <c r="D19" s="85" t="s">
        <v>23</v>
      </c>
      <c r="E19" s="87">
        <v>0.57769999999999999</v>
      </c>
      <c r="F19" s="88">
        <f>E18*E19</f>
        <v>2.5124173000000001</v>
      </c>
    </row>
    <row r="20" spans="1:7" s="93" customFormat="1" outlineLevel="1">
      <c r="A20" s="89" t="s">
        <v>29</v>
      </c>
      <c r="B20" s="90" t="s">
        <v>30</v>
      </c>
      <c r="C20" s="91" t="s">
        <v>31</v>
      </c>
      <c r="D20" s="90" t="s">
        <v>32</v>
      </c>
      <c r="E20" s="92">
        <v>0.28999999999999998</v>
      </c>
      <c r="F20" s="92">
        <f>E18*E20</f>
        <v>1.2612099999999999</v>
      </c>
    </row>
    <row r="21" spans="1:7" s="3" customFormat="1" ht="25.5">
      <c r="A21" s="81" t="s">
        <v>33</v>
      </c>
      <c r="B21" s="82" t="s">
        <v>34</v>
      </c>
      <c r="C21" s="82" t="s">
        <v>35</v>
      </c>
      <c r="D21" s="83" t="s">
        <v>27</v>
      </c>
      <c r="E21" s="187">
        <v>4.3490000000000002</v>
      </c>
      <c r="F21" s="188"/>
      <c r="G21" s="21"/>
    </row>
    <row r="22" spans="1:7" s="93" customFormat="1" outlineLevel="1">
      <c r="A22" s="89" t="s">
        <v>36</v>
      </c>
      <c r="B22" s="90" t="s">
        <v>30</v>
      </c>
      <c r="C22" s="91" t="s">
        <v>31</v>
      </c>
      <c r="D22" s="90" t="s">
        <v>32</v>
      </c>
      <c r="E22" s="92">
        <v>0.1696</v>
      </c>
      <c r="F22" s="94">
        <f>E21*E22</f>
        <v>0.73759040000000009</v>
      </c>
    </row>
    <row r="23" spans="1:7" s="3" customFormat="1">
      <c r="A23" s="81" t="s">
        <v>37</v>
      </c>
      <c r="B23" s="82" t="s">
        <v>38</v>
      </c>
      <c r="C23" s="82" t="s">
        <v>90</v>
      </c>
      <c r="D23" s="83" t="s">
        <v>40</v>
      </c>
      <c r="E23" s="187">
        <v>29</v>
      </c>
      <c r="F23" s="188"/>
      <c r="G23" s="21"/>
    </row>
    <row r="24" spans="1:7" s="27" customFormat="1" outlineLevel="1">
      <c r="A24" s="84" t="s">
        <v>41</v>
      </c>
      <c r="B24" s="85" t="s">
        <v>17</v>
      </c>
      <c r="C24" s="86" t="s">
        <v>22</v>
      </c>
      <c r="D24" s="85" t="s">
        <v>23</v>
      </c>
      <c r="E24" s="87">
        <v>1.6476</v>
      </c>
      <c r="F24" s="130">
        <f>E23*E24</f>
        <v>47.7804</v>
      </c>
    </row>
    <row r="25" spans="1:7" s="100" customFormat="1" outlineLevel="1">
      <c r="A25" s="95" t="s">
        <v>42</v>
      </c>
      <c r="B25" s="96">
        <v>64614</v>
      </c>
      <c r="C25" s="97" t="s">
        <v>91</v>
      </c>
      <c r="D25" s="96" t="s">
        <v>92</v>
      </c>
      <c r="E25" s="98">
        <v>0.14219999999999999</v>
      </c>
      <c r="F25" s="99">
        <f>E23*E25</f>
        <v>4.1238000000000001</v>
      </c>
    </row>
    <row r="26" spans="1:7" s="100" customFormat="1" outlineLevel="1">
      <c r="A26" s="101" t="s">
        <v>46</v>
      </c>
      <c r="B26" s="102" t="s">
        <v>47</v>
      </c>
      <c r="C26" s="103" t="s">
        <v>93</v>
      </c>
      <c r="D26" s="102" t="s">
        <v>49</v>
      </c>
      <c r="E26" s="104">
        <v>0.79979999999999996</v>
      </c>
      <c r="F26" s="105">
        <f>E23*E26</f>
        <v>23.194199999999999</v>
      </c>
    </row>
    <row r="27" spans="1:7" s="3" customFormat="1" ht="25.5">
      <c r="A27" s="81" t="s">
        <v>50</v>
      </c>
      <c r="B27" s="82" t="s">
        <v>51</v>
      </c>
      <c r="C27" s="82" t="s">
        <v>52</v>
      </c>
      <c r="D27" s="83" t="s">
        <v>20</v>
      </c>
      <c r="E27" s="195">
        <f>217.633/100</f>
        <v>2.1763300000000001</v>
      </c>
      <c r="F27" s="196"/>
      <c r="G27" s="21"/>
    </row>
    <row r="28" spans="1:7" s="27" customFormat="1" outlineLevel="1">
      <c r="A28" s="84" t="s">
        <v>53</v>
      </c>
      <c r="B28" s="85" t="s">
        <v>17</v>
      </c>
      <c r="C28" s="86" t="s">
        <v>22</v>
      </c>
      <c r="D28" s="85" t="s">
        <v>23</v>
      </c>
      <c r="E28" s="87">
        <v>31.98</v>
      </c>
      <c r="F28" s="88">
        <f>E27*E28</f>
        <v>69.59903340000001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1.0228751</v>
      </c>
    </row>
    <row r="30" spans="1:7" s="100" customFormat="1" outlineLevel="1">
      <c r="A30" s="95" t="s">
        <v>56</v>
      </c>
      <c r="B30" s="96" t="s">
        <v>57</v>
      </c>
      <c r="C30" s="97" t="s">
        <v>58</v>
      </c>
      <c r="D30" s="96" t="s">
        <v>59</v>
      </c>
      <c r="E30" s="98">
        <v>115</v>
      </c>
      <c r="F30" s="99">
        <f>E27*E30</f>
        <v>250.27795</v>
      </c>
    </row>
    <row r="31" spans="1:7" s="3" customFormat="1">
      <c r="A31" s="101" t="s">
        <v>60</v>
      </c>
      <c r="B31" s="102" t="s">
        <v>61</v>
      </c>
      <c r="C31" s="103" t="s">
        <v>62</v>
      </c>
      <c r="D31" s="102" t="s">
        <v>27</v>
      </c>
      <c r="E31" s="104">
        <v>1.26E-2</v>
      </c>
      <c r="F31" s="106">
        <f>E27*E31</f>
        <v>2.7421758000000001E-2</v>
      </c>
      <c r="G31" s="21"/>
    </row>
    <row r="32" spans="1:7" s="27" customFormat="1" outlineLevel="1">
      <c r="A32" s="101" t="s">
        <v>63</v>
      </c>
      <c r="B32" s="102" t="s">
        <v>64</v>
      </c>
      <c r="C32" s="103" t="s">
        <v>65</v>
      </c>
      <c r="D32" s="102" t="s">
        <v>27</v>
      </c>
      <c r="E32" s="104">
        <v>1.2600000000000001E-3</v>
      </c>
      <c r="F32" s="106">
        <f>E27*E32</f>
        <v>2.7421758000000002E-3</v>
      </c>
    </row>
    <row r="33" spans="1:7" s="93" customFormat="1" outlineLevel="1">
      <c r="A33" s="101" t="s">
        <v>66</v>
      </c>
      <c r="B33" s="102" t="s">
        <v>67</v>
      </c>
      <c r="C33" s="103" t="s">
        <v>68</v>
      </c>
      <c r="D33" s="102" t="s">
        <v>27</v>
      </c>
      <c r="E33" s="104">
        <v>0.03</v>
      </c>
      <c r="F33" s="106">
        <f>E27*E33</f>
        <v>6.5289899999999998E-2</v>
      </c>
    </row>
    <row r="34" spans="1:7" s="100" customFormat="1" outlineLevel="1">
      <c r="A34" s="101" t="s">
        <v>69</v>
      </c>
      <c r="B34" s="102" t="s">
        <v>70</v>
      </c>
      <c r="C34" s="103" t="s">
        <v>71</v>
      </c>
      <c r="D34" s="102" t="s">
        <v>27</v>
      </c>
      <c r="E34" s="104">
        <v>4.7300000000000002E-2</v>
      </c>
      <c r="F34" s="106">
        <f>E27*E34</f>
        <v>0.10294040900000001</v>
      </c>
    </row>
    <row r="35" spans="1:7" s="100" customFormat="1" ht="13.5" outlineLevel="1" thickBot="1">
      <c r="A35" s="176"/>
      <c r="B35" s="177"/>
      <c r="C35" s="177"/>
      <c r="D35" s="177"/>
      <c r="E35" s="177"/>
      <c r="F35" s="178"/>
    </row>
    <row r="36" spans="1:7" s="100" customFormat="1" ht="13.5" customHeight="1" outlineLevel="1" thickTop="1">
      <c r="A36" s="179" t="s">
        <v>72</v>
      </c>
      <c r="B36" s="180"/>
      <c r="C36" s="180"/>
      <c r="D36" s="107"/>
      <c r="E36" s="108"/>
      <c r="F36" s="109"/>
    </row>
    <row r="37" spans="1:7" s="100" customFormat="1" outlineLevel="1">
      <c r="A37" s="181"/>
      <c r="B37" s="182"/>
      <c r="C37" s="182"/>
      <c r="D37" s="182"/>
      <c r="E37" s="182"/>
      <c r="F37" s="183"/>
    </row>
    <row r="38" spans="1:7" s="100" customFormat="1" outlineLevel="1">
      <c r="A38" s="110"/>
      <c r="B38" s="111"/>
      <c r="C38" s="112" t="s">
        <v>73</v>
      </c>
      <c r="D38" s="113"/>
      <c r="E38" s="114"/>
      <c r="F38" s="115"/>
    </row>
    <row r="39" spans="1:7" s="3" customFormat="1">
      <c r="A39" s="116" t="s">
        <v>17</v>
      </c>
      <c r="B39" s="117" t="s">
        <v>17</v>
      </c>
      <c r="C39" s="117" t="s">
        <v>22</v>
      </c>
      <c r="D39" s="118" t="s">
        <v>23</v>
      </c>
      <c r="E39" s="119"/>
      <c r="F39" s="120">
        <f>F17+F19+F24+F28</f>
        <v>139.14825569999999</v>
      </c>
      <c r="G39" s="2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2018)&amp;C&amp;P&amp;R160180170</oddHeader>
    <oddFooter>&amp;CСтраниц -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332031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5" customHeight="1">
      <c r="A2" s="171" t="str">
        <f>[16]bv_abc4!B2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7" customHeight="1">
      <c r="A4" s="193" t="str">
        <f>[16]bv_abc4!B8</f>
        <v>ВОССТАНОВЛЕНИЕ ТЕПЛОИЗОЛЯЦИИ ТЕПЛОВЫХ СЕТЕЙ ПО АДРЕСУ: МАССИВ КАРАСУ-1, ВВ-0-18, ОТ ТВ-43 ДО ТВ-47 (Д-159 ММ L-290 П.М.)</v>
      </c>
      <c r="B4" s="193"/>
      <c r="C4" s="193"/>
      <c r="D4" s="193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94"/>
      <c r="B10" s="194"/>
      <c r="C10" s="194"/>
      <c r="D10" s="194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[16]bv_abc4!F39</f>
        <v>139.14825569999999</v>
      </c>
    </row>
    <row r="18" spans="1:4">
      <c r="A18" s="72"/>
      <c r="B18" s="73" t="s">
        <v>80</v>
      </c>
      <c r="C18" s="73" t="s">
        <v>23</v>
      </c>
      <c r="D18" s="74">
        <f>D17</f>
        <v>139.14825569999999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[16]bv_abc4!F20+[16]bv_abc4!F22</f>
        <v>1.9988003999999999</v>
      </c>
    </row>
    <row r="22" spans="1:4">
      <c r="A22" s="75" t="s">
        <v>24</v>
      </c>
      <c r="B22" s="76" t="s">
        <v>55</v>
      </c>
      <c r="C22" s="77" t="s">
        <v>32</v>
      </c>
      <c r="D22" s="78">
        <f>[16]bv_abc4!F29</f>
        <v>1.0228751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80">
        <f>[16]bv_abc4!F25</f>
        <v>4.1238000000000001</v>
      </c>
    </row>
    <row r="27" spans="1:4">
      <c r="A27" s="75" t="s">
        <v>24</v>
      </c>
      <c r="B27" s="76" t="s">
        <v>58</v>
      </c>
      <c r="C27" s="77" t="s">
        <v>59</v>
      </c>
      <c r="D27" s="80">
        <f>[16]bv_abc4!F30</f>
        <v>250.27795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[16]bv_abc4!F31</f>
        <v>2.7421758000000001E-2</v>
      </c>
    </row>
    <row r="29" spans="1:4">
      <c r="A29" s="75" t="s">
        <v>37</v>
      </c>
      <c r="B29" s="76" t="s">
        <v>65</v>
      </c>
      <c r="C29" s="77" t="s">
        <v>27</v>
      </c>
      <c r="D29" s="80">
        <f>[16]bv_abc4!F32</f>
        <v>2.7421758000000002E-3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[16]bv_abc4!F33</f>
        <v>6.5289899999999998E-2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[16]bv_abc4!F34</f>
        <v>0.10294040900000001</v>
      </c>
    </row>
    <row r="32" spans="1:4">
      <c r="A32" s="75" t="s">
        <v>86</v>
      </c>
      <c r="B32" s="76" t="s">
        <v>93</v>
      </c>
      <c r="C32" s="77" t="s">
        <v>49</v>
      </c>
      <c r="D32" s="80">
        <f>[16]bv_abc4!F26</f>
        <v>23.194199999999999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Э160180170</oddHeader>
    <oddFooter>&amp;C&amp;"Times New Roman,обычный"&amp;9&amp;P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zoomScaleNormal="100" workbookViewId="0">
      <selection activeCell="F26" sqref="F26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124</v>
      </c>
      <c r="D5" s="197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9.5" customHeight="1">
      <c r="A8" s="121" t="s">
        <v>6</v>
      </c>
      <c r="B8" s="157" t="s">
        <v>125</v>
      </c>
      <c r="C8" s="157"/>
      <c r="D8" s="157"/>
      <c r="E8" s="157"/>
      <c r="F8" s="157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74.606/100</f>
        <v>0.74605999999999995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9.9225979999999989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1.72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0.99364399999999997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0.49879999999999997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1.72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45">
        <f>E21*E22</f>
        <v>0.29171199999999997</v>
      </c>
    </row>
    <row r="23" spans="1:7" s="3" customFormat="1">
      <c r="A23" s="18" t="s">
        <v>37</v>
      </c>
      <c r="B23" s="19" t="s">
        <v>38</v>
      </c>
      <c r="C23" s="19" t="s">
        <v>98</v>
      </c>
      <c r="D23" s="20" t="s">
        <v>40</v>
      </c>
      <c r="E23" s="150">
        <v>22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1.1191</v>
      </c>
      <c r="F24" s="26">
        <f>E23*E24</f>
        <v>24.620200000000001</v>
      </c>
    </row>
    <row r="25" spans="1:7" s="39" customFormat="1" outlineLevel="1">
      <c r="A25" s="34" t="s">
        <v>42</v>
      </c>
      <c r="B25" s="35">
        <v>64614</v>
      </c>
      <c r="C25" s="36" t="s">
        <v>91</v>
      </c>
      <c r="D25" s="35" t="s">
        <v>92</v>
      </c>
      <c r="E25" s="37">
        <v>0.1026</v>
      </c>
      <c r="F25" s="46">
        <f>E23*E25</f>
        <v>2.2572000000000001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0.41599999999999998</v>
      </c>
      <c r="F26" s="47">
        <f>E23*E26</f>
        <v>9.1519999999999992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116.05/100</f>
        <v>1.1604999999999999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33">
        <f>E27*E28</f>
        <v>37.112789999999997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122">
        <f>E27*E29</f>
        <v>0.54543499999999989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133.45749999999998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123">
        <f>E27*E31</f>
        <v>1.4622299999999998E-2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123">
        <f>E27*E32</f>
        <v>1.4622299999999999E-3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123">
        <f>E27*E33</f>
        <v>3.4814999999999992E-2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123">
        <f>E27*E34</f>
        <v>5.4891649999999993E-2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124">
        <f>F17+F19+F24+F28</f>
        <v>72.649231999999998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2018)&amp;C&amp;P&amp;R160180180</oddHeader>
    <oddFooter>&amp;CСтраниц -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4.25" customHeight="1">
      <c r="A2" s="171" t="str">
        <f>[17]bv_abc4!B2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6.25" customHeight="1">
      <c r="A4" s="171" t="str">
        <f>[17]bv_abc4!B8</f>
        <v xml:space="preserve"> ВОССТАНОВЛЕНИЕ ТЕПЛОИЗОЛЯЦИИ ТЕПЛОВЫХ СЕТЕЙ ПО АДРЕСУ: МАССИВ ФЕРУЗА, ВВ 1-23, ОТ ТК-7 ДО ТК-8 (Д-108 ММ L-220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128">
        <f>[17]bv_abc4!F39</f>
        <v>72.649231999999998</v>
      </c>
    </row>
    <row r="18" spans="1:4">
      <c r="A18" s="72"/>
      <c r="B18" s="73" t="s">
        <v>80</v>
      </c>
      <c r="C18" s="73" t="s">
        <v>23</v>
      </c>
      <c r="D18" s="129">
        <f>D17</f>
        <v>72.649231999999998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125">
        <f>[17]bv_abc4!F20+[17]bv_abc4!F22</f>
        <v>0.79051199999999988</v>
      </c>
    </row>
    <row r="22" spans="1:4" ht="25.5">
      <c r="A22" s="75" t="s">
        <v>24</v>
      </c>
      <c r="B22" s="76" t="s">
        <v>55</v>
      </c>
      <c r="C22" s="77" t="s">
        <v>32</v>
      </c>
      <c r="D22" s="125">
        <f>[17]bv_abc4!F29</f>
        <v>0.54543499999999989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126">
        <f>[17]bv_abc4!F25</f>
        <v>2.2572000000000001</v>
      </c>
    </row>
    <row r="27" spans="1:4">
      <c r="A27" s="75" t="s">
        <v>24</v>
      </c>
      <c r="B27" s="76" t="s">
        <v>58</v>
      </c>
      <c r="C27" s="77" t="s">
        <v>59</v>
      </c>
      <c r="D27" s="126">
        <f>[17]bv_abc4!F30</f>
        <v>133.45749999999998</v>
      </c>
    </row>
    <row r="28" spans="1:4" ht="25.5">
      <c r="A28" s="75" t="s">
        <v>33</v>
      </c>
      <c r="B28" s="76" t="s">
        <v>62</v>
      </c>
      <c r="C28" s="77" t="s">
        <v>27</v>
      </c>
      <c r="D28" s="126">
        <f>[17]bv_abc4!F31</f>
        <v>1.4622299999999998E-2</v>
      </c>
    </row>
    <row r="29" spans="1:4">
      <c r="A29" s="75" t="s">
        <v>37</v>
      </c>
      <c r="B29" s="76" t="s">
        <v>65</v>
      </c>
      <c r="C29" s="77" t="s">
        <v>27</v>
      </c>
      <c r="D29" s="126">
        <f>[17]bv_abc4!F32</f>
        <v>1.4622299999999999E-3</v>
      </c>
    </row>
    <row r="30" spans="1:4" ht="25.5">
      <c r="A30" s="75" t="s">
        <v>50</v>
      </c>
      <c r="B30" s="76" t="s">
        <v>68</v>
      </c>
      <c r="C30" s="77" t="s">
        <v>27</v>
      </c>
      <c r="D30" s="126">
        <f>[17]bv_abc4!F33</f>
        <v>3.4814999999999992E-2</v>
      </c>
    </row>
    <row r="31" spans="1:4" ht="25.5">
      <c r="A31" s="75" t="s">
        <v>85</v>
      </c>
      <c r="B31" s="76" t="s">
        <v>71</v>
      </c>
      <c r="C31" s="77" t="s">
        <v>27</v>
      </c>
      <c r="D31" s="126">
        <f>[17]bv_abc4!F34</f>
        <v>5.4891649999999993E-2</v>
      </c>
    </row>
    <row r="32" spans="1:4">
      <c r="A32" s="75" t="s">
        <v>86</v>
      </c>
      <c r="B32" s="76" t="s">
        <v>48</v>
      </c>
      <c r="C32" s="77" t="s">
        <v>49</v>
      </c>
      <c r="D32" s="126">
        <f>[17]bv_abc4!F26</f>
        <v>9.1519999999999992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Roman,обычный"&amp;9Э160180180</oddHeader>
    <oddFooter>&amp;C&amp;"Times New Roman,обычный"&amp;9&amp;P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topLeftCell="A7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126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28.5" customHeight="1">
      <c r="A8" s="8" t="s">
        <v>6</v>
      </c>
      <c r="B8" s="161" t="s">
        <v>127</v>
      </c>
      <c r="C8" s="161"/>
      <c r="D8" s="161"/>
      <c r="E8" s="161"/>
      <c r="F8" s="161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82.52/100</f>
        <v>0.82519999999999993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10.975159999999999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2.34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1.351818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0.67859999999999987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2.34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31">
        <f>E21*E22</f>
        <v>0.39686399999999999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40</v>
      </c>
      <c r="E23" s="150">
        <f>120/10</f>
        <v>12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2.2692999999999999</v>
      </c>
      <c r="F24" s="33">
        <f>E23*E24</f>
        <v>27.2316</v>
      </c>
    </row>
    <row r="25" spans="1:7" s="39" customFormat="1" outlineLevel="1">
      <c r="A25" s="34" t="s">
        <v>42</v>
      </c>
      <c r="B25" s="35" t="s">
        <v>43</v>
      </c>
      <c r="C25" s="36" t="s">
        <v>44</v>
      </c>
      <c r="D25" s="35" t="s">
        <v>45</v>
      </c>
      <c r="E25" s="37">
        <v>9.89</v>
      </c>
      <c r="F25" s="127">
        <f>E23*E25</f>
        <v>118.68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1.0409999999999999</v>
      </c>
      <c r="F26" s="47">
        <f>E23*E26</f>
        <v>12.491999999999999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112.663/100</f>
        <v>1.12663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26">
        <f>E27*E28</f>
        <v>36.029627400000003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0.52951609999999993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129.56245000000001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47">
        <f>E27*E31</f>
        <v>1.4195538000000001E-2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47">
        <f>E27*E32</f>
        <v>1.4195538000000001E-3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47">
        <f>E27*E33</f>
        <v>3.37989E-2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47">
        <f>E27*E34</f>
        <v>5.3289599E-2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61">
        <f>F17+F19+F24+F28</f>
        <v>75.588205399999993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2018)&amp;C&amp;P&amp;R160180190</oddHeader>
    <oddFooter>&amp;CСтраниц -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6.5" customHeight="1">
      <c r="A2" s="171" t="str">
        <f>[18]bv_abc4!B2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4" customHeight="1">
      <c r="A4" s="171" t="str">
        <f>[18]bv_abc4!B8</f>
        <v>ВОССТАНОВЛЕНИЕ ТЕПЛОИЗОЛЯЦИИ ТЕПЛОВЫХ СЕТЕЙ ПО АДРЕСУ: МАССИВ ФЕРУЗА, ВВ 1-22, ОТ ПОДЪЕМА В СТОРОНУ ТВ-2 (Д-219 ММ L-120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[18]bv_abc4!F39</f>
        <v>75.588205399999993</v>
      </c>
    </row>
    <row r="18" spans="1:4">
      <c r="A18" s="72"/>
      <c r="B18" s="73" t="s">
        <v>80</v>
      </c>
      <c r="C18" s="73" t="s">
        <v>23</v>
      </c>
      <c r="D18" s="74">
        <f>D17</f>
        <v>75.588205399999993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[18]bv_abc4!F20+[18]bv_abc4!F22</f>
        <v>1.0754639999999998</v>
      </c>
    </row>
    <row r="22" spans="1:4" ht="25.5">
      <c r="A22" s="75" t="s">
        <v>24</v>
      </c>
      <c r="B22" s="76" t="s">
        <v>55</v>
      </c>
      <c r="C22" s="77" t="s">
        <v>32</v>
      </c>
      <c r="D22" s="78">
        <f>[18]bv_abc4!F29</f>
        <v>0.52951609999999993</v>
      </c>
    </row>
    <row r="23" spans="1:4" ht="12" customHeight="1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44</v>
      </c>
      <c r="C26" s="77" t="s">
        <v>45</v>
      </c>
      <c r="D26" s="80">
        <f>[18]bv_abc4!F25</f>
        <v>118.68</v>
      </c>
    </row>
    <row r="27" spans="1:4">
      <c r="A27" s="75" t="s">
        <v>24</v>
      </c>
      <c r="B27" s="76" t="s">
        <v>58</v>
      </c>
      <c r="C27" s="77" t="s">
        <v>59</v>
      </c>
      <c r="D27" s="80">
        <f>[18]bv_abc4!F30</f>
        <v>129.56245000000001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[18]bv_abc4!F31</f>
        <v>1.4195538000000001E-2</v>
      </c>
    </row>
    <row r="29" spans="1:4">
      <c r="A29" s="75" t="s">
        <v>37</v>
      </c>
      <c r="B29" s="76" t="s">
        <v>65</v>
      </c>
      <c r="C29" s="77" t="s">
        <v>27</v>
      </c>
      <c r="D29" s="80">
        <f>[18]bv_abc4!F32</f>
        <v>1.4195538000000001E-3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[18]bv_abc4!F33</f>
        <v>3.37989E-2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[18]bv_abc4!F34</f>
        <v>5.3289599E-2</v>
      </c>
    </row>
    <row r="32" spans="1:4">
      <c r="A32" s="75" t="s">
        <v>86</v>
      </c>
      <c r="B32" s="76" t="s">
        <v>48</v>
      </c>
      <c r="C32" s="77" t="s">
        <v>49</v>
      </c>
      <c r="D32" s="80">
        <f>[18]bv_abc4!F26</f>
        <v>12.491999999999999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Roman,обычный"&amp;9Э160180190</oddHeader>
    <oddFooter>&amp;C&amp;"Times New Roman,обычный"&amp;9&amp;P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5"/>
  <sheetViews>
    <sheetView showGridLines="0" topLeftCell="A308" workbookViewId="0">
      <selection activeCell="F322" sqref="F322"/>
    </sheetView>
  </sheetViews>
  <sheetFormatPr defaultRowHeight="12.75" outlineLevelRow="1"/>
  <cols>
    <col min="1" max="1" width="6.33203125" style="225" customWidth="1"/>
    <col min="2" max="2" width="15.83203125" style="225" customWidth="1"/>
    <col min="3" max="3" width="96.6640625" style="225" customWidth="1"/>
    <col min="4" max="6" width="11.83203125" style="225" customWidth="1"/>
    <col min="7" max="16384" width="9.33203125" style="225"/>
  </cols>
  <sheetData>
    <row r="1" spans="1:6" s="200" customFormat="1">
      <c r="F1" s="201" t="s">
        <v>0</v>
      </c>
    </row>
    <row r="2" spans="1:6" s="200" customFormat="1" ht="81" customHeight="1">
      <c r="B2" s="202" t="s">
        <v>128</v>
      </c>
      <c r="C2" s="202"/>
      <c r="D2" s="202"/>
      <c r="E2" s="202"/>
      <c r="F2" s="202"/>
    </row>
    <row r="3" spans="1:6" s="200" customFormat="1">
      <c r="A3" s="203"/>
      <c r="B3" s="204" t="s">
        <v>2</v>
      </c>
      <c r="C3" s="204"/>
      <c r="D3" s="204"/>
      <c r="E3" s="204"/>
      <c r="F3" s="204"/>
    </row>
    <row r="4" spans="1:6" s="200" customFormat="1">
      <c r="C4" s="205"/>
      <c r="D4" s="205"/>
      <c r="E4" s="205"/>
      <c r="F4" s="205"/>
    </row>
    <row r="5" spans="1:6" s="200" customFormat="1" ht="15.75">
      <c r="A5" s="206"/>
      <c r="B5" s="206"/>
      <c r="C5" s="207" t="s">
        <v>129</v>
      </c>
      <c r="D5" s="208" t="s">
        <v>130</v>
      </c>
      <c r="E5" s="208"/>
      <c r="F5" s="208"/>
    </row>
    <row r="6" spans="1:6" s="200" customFormat="1">
      <c r="A6" s="203"/>
      <c r="B6" s="209" t="s">
        <v>4</v>
      </c>
      <c r="C6" s="209"/>
      <c r="D6" s="209"/>
      <c r="E6" s="209"/>
      <c r="F6" s="209"/>
    </row>
    <row r="7" spans="1:6" s="200" customFormat="1">
      <c r="D7" s="205"/>
      <c r="F7" s="210" t="s">
        <v>5</v>
      </c>
    </row>
    <row r="8" spans="1:6" s="200" customFormat="1">
      <c r="A8" s="210" t="s">
        <v>6</v>
      </c>
      <c r="B8" s="202" t="s">
        <v>131</v>
      </c>
      <c r="C8" s="202"/>
      <c r="D8" s="202"/>
      <c r="E8" s="202"/>
      <c r="F8" s="202"/>
    </row>
    <row r="9" spans="1:6" s="200" customFormat="1">
      <c r="A9" s="203"/>
      <c r="B9" s="204" t="s">
        <v>8</v>
      </c>
      <c r="C9" s="204"/>
      <c r="D9" s="204"/>
      <c r="E9" s="204"/>
      <c r="F9" s="204"/>
    </row>
    <row r="10" spans="1:6" s="200" customFormat="1"/>
    <row r="11" spans="1:6" s="200" customFormat="1">
      <c r="A11" s="211" t="s">
        <v>9</v>
      </c>
      <c r="B11" s="211"/>
      <c r="C11" s="212"/>
      <c r="D11" s="212"/>
      <c r="E11" s="212"/>
      <c r="F11" s="212"/>
    </row>
    <row r="12" spans="1:6" s="216" customFormat="1" ht="12.75" customHeight="1">
      <c r="A12" s="213" t="s">
        <v>10</v>
      </c>
      <c r="B12" s="213" t="s">
        <v>11</v>
      </c>
      <c r="C12" s="213" t="s">
        <v>12</v>
      </c>
      <c r="D12" s="213" t="s">
        <v>13</v>
      </c>
      <c r="E12" s="214" t="s">
        <v>14</v>
      </c>
      <c r="F12" s="215"/>
    </row>
    <row r="13" spans="1:6" s="216" customFormat="1" ht="34.5" customHeight="1">
      <c r="A13" s="217"/>
      <c r="B13" s="217"/>
      <c r="C13" s="217"/>
      <c r="D13" s="217"/>
      <c r="E13" s="218" t="s">
        <v>15</v>
      </c>
      <c r="F13" s="218" t="s">
        <v>16</v>
      </c>
    </row>
    <row r="14" spans="1:6" s="221" customFormat="1">
      <c r="A14" s="219">
        <v>1</v>
      </c>
      <c r="B14" s="220">
        <v>2</v>
      </c>
      <c r="C14" s="220">
        <v>3</v>
      </c>
      <c r="D14" s="220">
        <v>4</v>
      </c>
      <c r="E14" s="220">
        <v>5</v>
      </c>
      <c r="F14" s="220">
        <v>6</v>
      </c>
    </row>
    <row r="15" spans="1:6">
      <c r="A15" s="222"/>
      <c r="B15" s="223"/>
      <c r="C15" s="223"/>
      <c r="D15" s="223"/>
      <c r="E15" s="223"/>
      <c r="F15" s="224"/>
    </row>
    <row r="16" spans="1:6" ht="15.75" customHeight="1">
      <c r="A16" s="226" t="s">
        <v>132</v>
      </c>
      <c r="B16" s="227"/>
      <c r="C16" s="227"/>
      <c r="D16" s="227"/>
      <c r="E16" s="227"/>
      <c r="F16" s="228"/>
    </row>
    <row r="17" spans="1:7" s="200" customFormat="1">
      <c r="A17" s="229" t="s">
        <v>17</v>
      </c>
      <c r="B17" s="230" t="s">
        <v>133</v>
      </c>
      <c r="C17" s="230" t="s">
        <v>134</v>
      </c>
      <c r="D17" s="231" t="s">
        <v>135</v>
      </c>
      <c r="E17" s="232">
        <v>4.3</v>
      </c>
      <c r="F17" s="233"/>
      <c r="G17" s="234"/>
    </row>
    <row r="18" spans="1:7" s="239" customFormat="1" outlineLevel="1">
      <c r="A18" s="235" t="s">
        <v>21</v>
      </c>
      <c r="B18" s="236" t="s">
        <v>17</v>
      </c>
      <c r="C18" s="237" t="s">
        <v>22</v>
      </c>
      <c r="D18" s="236" t="s">
        <v>23</v>
      </c>
      <c r="E18" s="238">
        <v>7.46</v>
      </c>
      <c r="F18" s="238">
        <v>32.078000000000003</v>
      </c>
    </row>
    <row r="19" spans="1:7" s="244" customFormat="1" outlineLevel="1">
      <c r="A19" s="240" t="s">
        <v>136</v>
      </c>
      <c r="B19" s="241" t="s">
        <v>137</v>
      </c>
      <c r="C19" s="242" t="s">
        <v>138</v>
      </c>
      <c r="D19" s="241" t="s">
        <v>32</v>
      </c>
      <c r="E19" s="243">
        <v>0.04</v>
      </c>
      <c r="F19" s="243">
        <v>0.17199999999999999</v>
      </c>
    </row>
    <row r="20" spans="1:7" s="244" customFormat="1" outlineLevel="1">
      <c r="A20" s="245" t="s">
        <v>139</v>
      </c>
      <c r="B20" s="246" t="s">
        <v>140</v>
      </c>
      <c r="C20" s="247" t="s">
        <v>55</v>
      </c>
      <c r="D20" s="246" t="s">
        <v>32</v>
      </c>
      <c r="E20" s="248">
        <v>0.01</v>
      </c>
      <c r="F20" s="248">
        <v>4.2999999999999997E-2</v>
      </c>
    </row>
    <row r="21" spans="1:7" s="244" customFormat="1" outlineLevel="1">
      <c r="A21" s="245" t="s">
        <v>141</v>
      </c>
      <c r="B21" s="246" t="s">
        <v>142</v>
      </c>
      <c r="C21" s="247" t="s">
        <v>143</v>
      </c>
      <c r="D21" s="246" t="s">
        <v>32</v>
      </c>
      <c r="E21" s="248">
        <v>15.29</v>
      </c>
      <c r="F21" s="248">
        <v>65.747</v>
      </c>
    </row>
    <row r="22" spans="1:7" s="200" customFormat="1">
      <c r="A22" s="229" t="s">
        <v>24</v>
      </c>
      <c r="B22" s="230" t="s">
        <v>144</v>
      </c>
      <c r="C22" s="230" t="s">
        <v>145</v>
      </c>
      <c r="D22" s="231" t="s">
        <v>146</v>
      </c>
      <c r="E22" s="232">
        <v>0.79818</v>
      </c>
      <c r="F22" s="233"/>
      <c r="G22" s="234"/>
    </row>
    <row r="23" spans="1:7" s="239" customFormat="1" outlineLevel="1">
      <c r="A23" s="235" t="s">
        <v>28</v>
      </c>
      <c r="B23" s="236" t="s">
        <v>17</v>
      </c>
      <c r="C23" s="237" t="s">
        <v>22</v>
      </c>
      <c r="D23" s="236" t="s">
        <v>23</v>
      </c>
      <c r="E23" s="238">
        <v>15.6</v>
      </c>
      <c r="F23" s="238">
        <v>12.451599999999999</v>
      </c>
    </row>
    <row r="24" spans="1:7" s="244" customFormat="1" outlineLevel="1">
      <c r="A24" s="240" t="s">
        <v>29</v>
      </c>
      <c r="B24" s="241" t="s">
        <v>147</v>
      </c>
      <c r="C24" s="242" t="s">
        <v>148</v>
      </c>
      <c r="D24" s="241" t="s">
        <v>32</v>
      </c>
      <c r="E24" s="243">
        <v>2.67</v>
      </c>
      <c r="F24" s="243">
        <v>2.1311</v>
      </c>
    </row>
    <row r="25" spans="1:7" s="200" customFormat="1">
      <c r="A25" s="229" t="s">
        <v>33</v>
      </c>
      <c r="B25" s="230" t="s">
        <v>149</v>
      </c>
      <c r="C25" s="230" t="s">
        <v>150</v>
      </c>
      <c r="D25" s="231" t="s">
        <v>146</v>
      </c>
      <c r="E25" s="232">
        <v>1.0109999999999999</v>
      </c>
      <c r="F25" s="233"/>
      <c r="G25" s="234"/>
    </row>
    <row r="26" spans="1:7" s="239" customFormat="1" outlineLevel="1">
      <c r="A26" s="235" t="s">
        <v>36</v>
      </c>
      <c r="B26" s="236" t="s">
        <v>17</v>
      </c>
      <c r="C26" s="237" t="s">
        <v>22</v>
      </c>
      <c r="D26" s="236" t="s">
        <v>23</v>
      </c>
      <c r="E26" s="238">
        <v>155</v>
      </c>
      <c r="F26" s="238">
        <v>156.7097</v>
      </c>
    </row>
    <row r="27" spans="1:7" s="244" customFormat="1" ht="24" outlineLevel="1">
      <c r="A27" s="240" t="s">
        <v>151</v>
      </c>
      <c r="B27" s="241" t="s">
        <v>152</v>
      </c>
      <c r="C27" s="242" t="s">
        <v>153</v>
      </c>
      <c r="D27" s="241" t="s">
        <v>32</v>
      </c>
      <c r="E27" s="243">
        <v>44.08</v>
      </c>
      <c r="F27" s="243">
        <v>44.566200000000002</v>
      </c>
    </row>
    <row r="28" spans="1:7" s="244" customFormat="1" ht="24" outlineLevel="1">
      <c r="A28" s="245" t="s">
        <v>154</v>
      </c>
      <c r="B28" s="246" t="s">
        <v>155</v>
      </c>
      <c r="C28" s="247" t="s">
        <v>156</v>
      </c>
      <c r="D28" s="246" t="s">
        <v>32</v>
      </c>
      <c r="E28" s="248">
        <v>75</v>
      </c>
      <c r="F28" s="248">
        <v>75.827299999999994</v>
      </c>
    </row>
    <row r="29" spans="1:7" s="200" customFormat="1">
      <c r="A29" s="229" t="s">
        <v>37</v>
      </c>
      <c r="B29" s="230" t="s">
        <v>157</v>
      </c>
      <c r="C29" s="230" t="s">
        <v>158</v>
      </c>
      <c r="D29" s="231" t="s">
        <v>45</v>
      </c>
      <c r="E29" s="232">
        <v>30</v>
      </c>
      <c r="F29" s="233"/>
      <c r="G29" s="234"/>
    </row>
    <row r="30" spans="1:7" s="239" customFormat="1" outlineLevel="1">
      <c r="A30" s="235" t="s">
        <v>41</v>
      </c>
      <c r="B30" s="236" t="s">
        <v>17</v>
      </c>
      <c r="C30" s="237" t="s">
        <v>22</v>
      </c>
      <c r="D30" s="236" t="s">
        <v>23</v>
      </c>
      <c r="E30" s="238">
        <v>1.248</v>
      </c>
      <c r="F30" s="238">
        <v>37.44</v>
      </c>
    </row>
    <row r="31" spans="1:7" s="244" customFormat="1" ht="24" outlineLevel="1">
      <c r="A31" s="240" t="s">
        <v>42</v>
      </c>
      <c r="B31" s="241" t="s">
        <v>159</v>
      </c>
      <c r="C31" s="242" t="s">
        <v>160</v>
      </c>
      <c r="D31" s="241" t="s">
        <v>32</v>
      </c>
      <c r="E31" s="243">
        <v>0.28799999999999998</v>
      </c>
      <c r="F31" s="243">
        <v>8.64</v>
      </c>
    </row>
    <row r="32" spans="1:7" s="200" customFormat="1" ht="38.25">
      <c r="A32" s="229" t="s">
        <v>50</v>
      </c>
      <c r="B32" s="230" t="s">
        <v>161</v>
      </c>
      <c r="C32" s="230" t="s">
        <v>162</v>
      </c>
      <c r="D32" s="231" t="s">
        <v>27</v>
      </c>
      <c r="E32" s="232">
        <v>340.02510000000001</v>
      </c>
      <c r="F32" s="233"/>
      <c r="G32" s="234"/>
    </row>
    <row r="33" spans="1:7" s="244" customFormat="1" ht="24" outlineLevel="1">
      <c r="A33" s="240" t="s">
        <v>53</v>
      </c>
      <c r="B33" s="241" t="s">
        <v>163</v>
      </c>
      <c r="C33" s="242" t="s">
        <v>164</v>
      </c>
      <c r="D33" s="241" t="s">
        <v>32</v>
      </c>
      <c r="E33" s="243">
        <v>2.4E-2</v>
      </c>
      <c r="F33" s="243">
        <v>8.1606000000000005</v>
      </c>
    </row>
    <row r="34" spans="1:7" s="200" customFormat="1" ht="51">
      <c r="A34" s="229" t="s">
        <v>85</v>
      </c>
      <c r="B34" s="230" t="s">
        <v>165</v>
      </c>
      <c r="C34" s="230" t="s">
        <v>166</v>
      </c>
      <c r="D34" s="231" t="s">
        <v>27</v>
      </c>
      <c r="E34" s="232">
        <v>345.98669999999998</v>
      </c>
      <c r="F34" s="233"/>
      <c r="G34" s="234"/>
    </row>
    <row r="35" spans="1:7" s="244" customFormat="1" outlineLevel="1">
      <c r="A35" s="240" t="s">
        <v>167</v>
      </c>
      <c r="B35" s="241" t="s">
        <v>168</v>
      </c>
      <c r="C35" s="242" t="s">
        <v>169</v>
      </c>
      <c r="D35" s="241" t="s">
        <v>32</v>
      </c>
      <c r="E35" s="243">
        <v>6.9536000000000001E-2</v>
      </c>
      <c r="F35" s="243">
        <v>24.058499999999999</v>
      </c>
    </row>
    <row r="36" spans="1:7" s="200" customFormat="1" ht="38.25">
      <c r="A36" s="229" t="s">
        <v>86</v>
      </c>
      <c r="B36" s="230" t="s">
        <v>170</v>
      </c>
      <c r="C36" s="230" t="s">
        <v>171</v>
      </c>
      <c r="D36" s="231" t="s">
        <v>172</v>
      </c>
      <c r="E36" s="232">
        <v>0.53212000000000004</v>
      </c>
      <c r="F36" s="233"/>
      <c r="G36" s="234"/>
    </row>
    <row r="37" spans="1:7" s="239" customFormat="1" outlineLevel="1">
      <c r="A37" s="235" t="s">
        <v>173</v>
      </c>
      <c r="B37" s="236" t="s">
        <v>17</v>
      </c>
      <c r="C37" s="237" t="s">
        <v>22</v>
      </c>
      <c r="D37" s="236" t="s">
        <v>23</v>
      </c>
      <c r="E37" s="238">
        <v>33</v>
      </c>
      <c r="F37" s="238">
        <v>17.559999999999999</v>
      </c>
    </row>
    <row r="38" spans="1:7" s="244" customFormat="1" outlineLevel="1">
      <c r="A38" s="240" t="s">
        <v>174</v>
      </c>
      <c r="B38" s="241" t="s">
        <v>175</v>
      </c>
      <c r="C38" s="242" t="s">
        <v>176</v>
      </c>
      <c r="D38" s="241" t="s">
        <v>32</v>
      </c>
      <c r="E38" s="243">
        <v>0.36</v>
      </c>
      <c r="F38" s="243">
        <v>0.19156300000000001</v>
      </c>
    </row>
    <row r="39" spans="1:7" s="244" customFormat="1" outlineLevel="1">
      <c r="A39" s="245" t="s">
        <v>177</v>
      </c>
      <c r="B39" s="246" t="s">
        <v>137</v>
      </c>
      <c r="C39" s="247" t="s">
        <v>138</v>
      </c>
      <c r="D39" s="246" t="s">
        <v>32</v>
      </c>
      <c r="E39" s="248">
        <v>3.98</v>
      </c>
      <c r="F39" s="248">
        <v>2.1177999999999999</v>
      </c>
    </row>
    <row r="40" spans="1:7" s="244" customFormat="1" outlineLevel="1">
      <c r="A40" s="245" t="s">
        <v>178</v>
      </c>
      <c r="B40" s="246" t="s">
        <v>179</v>
      </c>
      <c r="C40" s="247" t="s">
        <v>180</v>
      </c>
      <c r="D40" s="246" t="s">
        <v>32</v>
      </c>
      <c r="E40" s="248">
        <v>2.35</v>
      </c>
      <c r="F40" s="248">
        <v>1.2504999999999999</v>
      </c>
    </row>
    <row r="41" spans="1:7" s="244" customFormat="1" outlineLevel="1">
      <c r="A41" s="245" t="s">
        <v>181</v>
      </c>
      <c r="B41" s="246" t="s">
        <v>182</v>
      </c>
      <c r="C41" s="247" t="s">
        <v>183</v>
      </c>
      <c r="D41" s="246" t="s">
        <v>32</v>
      </c>
      <c r="E41" s="248">
        <v>8.51</v>
      </c>
      <c r="F41" s="248">
        <v>4.5282999999999998</v>
      </c>
    </row>
    <row r="42" spans="1:7" s="244" customFormat="1" outlineLevel="1">
      <c r="A42" s="245" t="s">
        <v>184</v>
      </c>
      <c r="B42" s="246" t="s">
        <v>185</v>
      </c>
      <c r="C42" s="247" t="s">
        <v>186</v>
      </c>
      <c r="D42" s="246" t="s">
        <v>32</v>
      </c>
      <c r="E42" s="248">
        <v>19</v>
      </c>
      <c r="F42" s="248">
        <v>10.110300000000001</v>
      </c>
    </row>
    <row r="43" spans="1:7" s="244" customFormat="1" outlineLevel="1">
      <c r="A43" s="245" t="s">
        <v>187</v>
      </c>
      <c r="B43" s="246" t="s">
        <v>188</v>
      </c>
      <c r="C43" s="247" t="s">
        <v>189</v>
      </c>
      <c r="D43" s="246" t="s">
        <v>32</v>
      </c>
      <c r="E43" s="248">
        <v>2.6</v>
      </c>
      <c r="F43" s="248">
        <v>1.3835</v>
      </c>
    </row>
    <row r="44" spans="1:7" s="253" customFormat="1" ht="24" outlineLevel="1">
      <c r="A44" s="249" t="s">
        <v>190</v>
      </c>
      <c r="B44" s="250" t="s">
        <v>191</v>
      </c>
      <c r="C44" s="251" t="s">
        <v>192</v>
      </c>
      <c r="D44" s="250" t="s">
        <v>49</v>
      </c>
      <c r="E44" s="252">
        <v>15</v>
      </c>
      <c r="F44" s="252">
        <v>7.9817999999999998</v>
      </c>
    </row>
    <row r="45" spans="1:7" s="253" customFormat="1" ht="24" outlineLevel="1">
      <c r="A45" s="254" t="s">
        <v>193</v>
      </c>
      <c r="B45" s="255" t="s">
        <v>194</v>
      </c>
      <c r="C45" s="256" t="s">
        <v>195</v>
      </c>
      <c r="D45" s="255" t="s">
        <v>49</v>
      </c>
      <c r="E45" s="257">
        <v>189</v>
      </c>
      <c r="F45" s="257">
        <v>100.5707</v>
      </c>
    </row>
    <row r="46" spans="1:7" s="200" customFormat="1" ht="38.25">
      <c r="A46" s="229" t="s">
        <v>196</v>
      </c>
      <c r="B46" s="230" t="s">
        <v>197</v>
      </c>
      <c r="C46" s="230" t="s">
        <v>198</v>
      </c>
      <c r="D46" s="231" t="s">
        <v>172</v>
      </c>
      <c r="E46" s="232">
        <v>0.53212000000000004</v>
      </c>
      <c r="F46" s="233"/>
      <c r="G46" s="234"/>
    </row>
    <row r="47" spans="1:7" s="239" customFormat="1" outlineLevel="1">
      <c r="A47" s="235" t="s">
        <v>199</v>
      </c>
      <c r="B47" s="236" t="s">
        <v>17</v>
      </c>
      <c r="C47" s="237" t="s">
        <v>22</v>
      </c>
      <c r="D47" s="236" t="s">
        <v>23</v>
      </c>
      <c r="E47" s="238">
        <v>16.63</v>
      </c>
      <c r="F47" s="238">
        <v>8.8491999999999997</v>
      </c>
    </row>
    <row r="48" spans="1:7" s="244" customFormat="1" outlineLevel="1">
      <c r="A48" s="240" t="s">
        <v>200</v>
      </c>
      <c r="B48" s="241" t="s">
        <v>201</v>
      </c>
      <c r="C48" s="242" t="s">
        <v>202</v>
      </c>
      <c r="D48" s="241" t="s">
        <v>32</v>
      </c>
      <c r="E48" s="243">
        <v>1.39</v>
      </c>
      <c r="F48" s="243">
        <v>0.73964700000000005</v>
      </c>
    </row>
    <row r="49" spans="1:7" s="244" customFormat="1" outlineLevel="1">
      <c r="A49" s="245" t="s">
        <v>203</v>
      </c>
      <c r="B49" s="246" t="s">
        <v>204</v>
      </c>
      <c r="C49" s="247" t="s">
        <v>205</v>
      </c>
      <c r="D49" s="246" t="s">
        <v>32</v>
      </c>
      <c r="E49" s="248">
        <v>0.24</v>
      </c>
      <c r="F49" s="248">
        <v>0.12770899999999999</v>
      </c>
    </row>
    <row r="50" spans="1:7" s="244" customFormat="1" outlineLevel="1">
      <c r="A50" s="245" t="s">
        <v>206</v>
      </c>
      <c r="B50" s="246" t="s">
        <v>188</v>
      </c>
      <c r="C50" s="247" t="s">
        <v>189</v>
      </c>
      <c r="D50" s="246" t="s">
        <v>32</v>
      </c>
      <c r="E50" s="248">
        <v>0.5</v>
      </c>
      <c r="F50" s="248">
        <v>0.26606000000000002</v>
      </c>
    </row>
    <row r="51" spans="1:7" s="244" customFormat="1" outlineLevel="1">
      <c r="A51" s="245" t="s">
        <v>207</v>
      </c>
      <c r="B51" s="246" t="s">
        <v>208</v>
      </c>
      <c r="C51" s="247" t="s">
        <v>209</v>
      </c>
      <c r="D51" s="246" t="s">
        <v>32</v>
      </c>
      <c r="E51" s="248">
        <v>0.12</v>
      </c>
      <c r="F51" s="248">
        <v>6.3853999999999994E-2</v>
      </c>
    </row>
    <row r="52" spans="1:7" s="244" customFormat="1" outlineLevel="1">
      <c r="A52" s="245" t="s">
        <v>210</v>
      </c>
      <c r="B52" s="246" t="s">
        <v>211</v>
      </c>
      <c r="C52" s="247" t="s">
        <v>212</v>
      </c>
      <c r="D52" s="246" t="s">
        <v>32</v>
      </c>
      <c r="E52" s="248">
        <v>1.39</v>
      </c>
      <c r="F52" s="248">
        <v>0.73964700000000005</v>
      </c>
    </row>
    <row r="53" spans="1:7" s="244" customFormat="1" ht="24" outlineLevel="1">
      <c r="A53" s="245" t="s">
        <v>213</v>
      </c>
      <c r="B53" s="246" t="s">
        <v>214</v>
      </c>
      <c r="C53" s="247" t="s">
        <v>215</v>
      </c>
      <c r="D53" s="246" t="s">
        <v>32</v>
      </c>
      <c r="E53" s="248">
        <v>3.08</v>
      </c>
      <c r="F53" s="248">
        <v>1.6389</v>
      </c>
    </row>
    <row r="54" spans="1:7" s="244" customFormat="1" ht="24" outlineLevel="1">
      <c r="A54" s="245" t="s">
        <v>216</v>
      </c>
      <c r="B54" s="246" t="s">
        <v>217</v>
      </c>
      <c r="C54" s="247" t="s">
        <v>218</v>
      </c>
      <c r="D54" s="246" t="s">
        <v>32</v>
      </c>
      <c r="E54" s="248">
        <v>1.37</v>
      </c>
      <c r="F54" s="248">
        <v>0.72900399999999999</v>
      </c>
    </row>
    <row r="55" spans="1:7" s="244" customFormat="1" ht="24" outlineLevel="1">
      <c r="A55" s="245" t="s">
        <v>219</v>
      </c>
      <c r="B55" s="246" t="s">
        <v>220</v>
      </c>
      <c r="C55" s="247" t="s">
        <v>221</v>
      </c>
      <c r="D55" s="246" t="s">
        <v>32</v>
      </c>
      <c r="E55" s="248">
        <v>1.55</v>
      </c>
      <c r="F55" s="248">
        <v>0.82478600000000002</v>
      </c>
    </row>
    <row r="56" spans="1:7" s="253" customFormat="1" outlineLevel="1">
      <c r="A56" s="249" t="s">
        <v>222</v>
      </c>
      <c r="B56" s="250" t="s">
        <v>223</v>
      </c>
      <c r="C56" s="251" t="s">
        <v>224</v>
      </c>
      <c r="D56" s="250" t="s">
        <v>27</v>
      </c>
      <c r="E56" s="252">
        <v>92.5</v>
      </c>
      <c r="F56" s="252">
        <v>49.2211</v>
      </c>
    </row>
    <row r="57" spans="1:7" s="253" customFormat="1" outlineLevel="1">
      <c r="A57" s="254" t="s">
        <v>225</v>
      </c>
      <c r="B57" s="255" t="s">
        <v>226</v>
      </c>
      <c r="C57" s="256" t="s">
        <v>227</v>
      </c>
      <c r="D57" s="255" t="s">
        <v>27</v>
      </c>
      <c r="E57" s="257">
        <v>1.0800000000000001E-2</v>
      </c>
      <c r="F57" s="257">
        <v>5.7470000000000004E-3</v>
      </c>
    </row>
    <row r="58" spans="1:7" s="200" customFormat="1" ht="25.5">
      <c r="A58" s="229" t="s">
        <v>228</v>
      </c>
      <c r="B58" s="230" t="s">
        <v>229</v>
      </c>
      <c r="C58" s="230" t="s">
        <v>230</v>
      </c>
      <c r="D58" s="231" t="s">
        <v>172</v>
      </c>
      <c r="E58" s="232">
        <v>0.53212000000000004</v>
      </c>
      <c r="F58" s="233"/>
      <c r="G58" s="234"/>
    </row>
    <row r="59" spans="1:7" s="239" customFormat="1" outlineLevel="1">
      <c r="A59" s="235" t="s">
        <v>231</v>
      </c>
      <c r="B59" s="236" t="s">
        <v>17</v>
      </c>
      <c r="C59" s="237" t="s">
        <v>22</v>
      </c>
      <c r="D59" s="236" t="s">
        <v>23</v>
      </c>
      <c r="E59" s="238">
        <v>11.6</v>
      </c>
      <c r="F59" s="238">
        <v>6.1726000000000001</v>
      </c>
    </row>
    <row r="60" spans="1:7" s="244" customFormat="1" outlineLevel="1">
      <c r="A60" s="240" t="s">
        <v>232</v>
      </c>
      <c r="B60" s="241" t="s">
        <v>201</v>
      </c>
      <c r="C60" s="242" t="s">
        <v>202</v>
      </c>
      <c r="D60" s="241" t="s">
        <v>32</v>
      </c>
      <c r="E60" s="243">
        <v>3.44</v>
      </c>
      <c r="F60" s="243">
        <v>1.8305</v>
      </c>
    </row>
    <row r="61" spans="1:7" s="244" customFormat="1" outlineLevel="1">
      <c r="A61" s="245" t="s">
        <v>233</v>
      </c>
      <c r="B61" s="246" t="s">
        <v>204</v>
      </c>
      <c r="C61" s="247" t="s">
        <v>205</v>
      </c>
      <c r="D61" s="246" t="s">
        <v>32</v>
      </c>
      <c r="E61" s="248">
        <v>0.6</v>
      </c>
      <c r="F61" s="248">
        <v>0.319272</v>
      </c>
    </row>
    <row r="62" spans="1:7" s="244" customFormat="1" outlineLevel="1">
      <c r="A62" s="245" t="s">
        <v>234</v>
      </c>
      <c r="B62" s="246" t="s">
        <v>208</v>
      </c>
      <c r="C62" s="247" t="s">
        <v>209</v>
      </c>
      <c r="D62" s="246" t="s">
        <v>32</v>
      </c>
      <c r="E62" s="248">
        <v>0.3</v>
      </c>
      <c r="F62" s="248">
        <v>0.159636</v>
      </c>
    </row>
    <row r="63" spans="1:7" s="244" customFormat="1" outlineLevel="1">
      <c r="A63" s="245" t="s">
        <v>235</v>
      </c>
      <c r="B63" s="246" t="s">
        <v>211</v>
      </c>
      <c r="C63" s="247" t="s">
        <v>212</v>
      </c>
      <c r="D63" s="246" t="s">
        <v>32</v>
      </c>
      <c r="E63" s="248">
        <v>3.44</v>
      </c>
      <c r="F63" s="248">
        <v>1.8305</v>
      </c>
    </row>
    <row r="64" spans="1:7" s="253" customFormat="1" outlineLevel="1">
      <c r="A64" s="249" t="s">
        <v>236</v>
      </c>
      <c r="B64" s="250" t="s">
        <v>223</v>
      </c>
      <c r="C64" s="251" t="s">
        <v>224</v>
      </c>
      <c r="D64" s="250" t="s">
        <v>27</v>
      </c>
      <c r="E64" s="252">
        <v>231.2</v>
      </c>
      <c r="F64" s="252">
        <v>123.0261</v>
      </c>
    </row>
    <row r="65" spans="1:7" s="253" customFormat="1" outlineLevel="1">
      <c r="A65" s="254" t="s">
        <v>237</v>
      </c>
      <c r="B65" s="255" t="s">
        <v>226</v>
      </c>
      <c r="C65" s="256" t="s">
        <v>227</v>
      </c>
      <c r="D65" s="255" t="s">
        <v>27</v>
      </c>
      <c r="E65" s="257">
        <v>2.8000000000000001E-2</v>
      </c>
      <c r="F65" s="257">
        <v>1.4899000000000001E-2</v>
      </c>
    </row>
    <row r="66" spans="1:7" s="200" customFormat="1" ht="38.25">
      <c r="A66" s="229" t="s">
        <v>238</v>
      </c>
      <c r="B66" s="230" t="s">
        <v>239</v>
      </c>
      <c r="C66" s="230" t="s">
        <v>240</v>
      </c>
      <c r="D66" s="231" t="s">
        <v>172</v>
      </c>
      <c r="E66" s="232">
        <v>0.53212000000000004</v>
      </c>
      <c r="F66" s="233"/>
      <c r="G66" s="234"/>
    </row>
    <row r="67" spans="1:7" s="239" customFormat="1" outlineLevel="1">
      <c r="A67" s="235" t="s">
        <v>241</v>
      </c>
      <c r="B67" s="236" t="s">
        <v>17</v>
      </c>
      <c r="C67" s="237" t="s">
        <v>22</v>
      </c>
      <c r="D67" s="236" t="s">
        <v>23</v>
      </c>
      <c r="E67" s="238">
        <v>16.63</v>
      </c>
      <c r="F67" s="238">
        <v>8.8491999999999997</v>
      </c>
    </row>
    <row r="68" spans="1:7" s="244" customFormat="1" outlineLevel="1">
      <c r="A68" s="240" t="s">
        <v>242</v>
      </c>
      <c r="B68" s="241" t="s">
        <v>201</v>
      </c>
      <c r="C68" s="242" t="s">
        <v>202</v>
      </c>
      <c r="D68" s="241" t="s">
        <v>32</v>
      </c>
      <c r="E68" s="243">
        <v>1.44</v>
      </c>
      <c r="F68" s="243">
        <v>0.76625299999999996</v>
      </c>
    </row>
    <row r="69" spans="1:7" s="244" customFormat="1" outlineLevel="1">
      <c r="A69" s="245" t="s">
        <v>243</v>
      </c>
      <c r="B69" s="246" t="s">
        <v>204</v>
      </c>
      <c r="C69" s="247" t="s">
        <v>205</v>
      </c>
      <c r="D69" s="246" t="s">
        <v>32</v>
      </c>
      <c r="E69" s="248">
        <v>0.24</v>
      </c>
      <c r="F69" s="248">
        <v>0.12770899999999999</v>
      </c>
    </row>
    <row r="70" spans="1:7" s="244" customFormat="1" outlineLevel="1">
      <c r="A70" s="245" t="s">
        <v>244</v>
      </c>
      <c r="B70" s="246" t="s">
        <v>188</v>
      </c>
      <c r="C70" s="247" t="s">
        <v>189</v>
      </c>
      <c r="D70" s="246" t="s">
        <v>32</v>
      </c>
      <c r="E70" s="248">
        <v>0.5</v>
      </c>
      <c r="F70" s="248">
        <v>0.26606000000000002</v>
      </c>
    </row>
    <row r="71" spans="1:7" s="244" customFormat="1" outlineLevel="1">
      <c r="A71" s="245" t="s">
        <v>245</v>
      </c>
      <c r="B71" s="246" t="s">
        <v>208</v>
      </c>
      <c r="C71" s="247" t="s">
        <v>209</v>
      </c>
      <c r="D71" s="246" t="s">
        <v>32</v>
      </c>
      <c r="E71" s="248">
        <v>0.12</v>
      </c>
      <c r="F71" s="248">
        <v>6.3853999999999994E-2</v>
      </c>
    </row>
    <row r="72" spans="1:7" s="244" customFormat="1" outlineLevel="1">
      <c r="A72" s="245" t="s">
        <v>246</v>
      </c>
      <c r="B72" s="246" t="s">
        <v>211</v>
      </c>
      <c r="C72" s="247" t="s">
        <v>212</v>
      </c>
      <c r="D72" s="246" t="s">
        <v>32</v>
      </c>
      <c r="E72" s="248">
        <v>1.44</v>
      </c>
      <c r="F72" s="248">
        <v>0.76625299999999996</v>
      </c>
    </row>
    <row r="73" spans="1:7" s="244" customFormat="1" ht="24" outlineLevel="1">
      <c r="A73" s="245" t="s">
        <v>247</v>
      </c>
      <c r="B73" s="246" t="s">
        <v>214</v>
      </c>
      <c r="C73" s="247" t="s">
        <v>215</v>
      </c>
      <c r="D73" s="246" t="s">
        <v>32</v>
      </c>
      <c r="E73" s="248">
        <v>3.08</v>
      </c>
      <c r="F73" s="248">
        <v>1.6389</v>
      </c>
    </row>
    <row r="74" spans="1:7" s="244" customFormat="1" ht="24" outlineLevel="1">
      <c r="A74" s="245" t="s">
        <v>248</v>
      </c>
      <c r="B74" s="246" t="s">
        <v>217</v>
      </c>
      <c r="C74" s="247" t="s">
        <v>218</v>
      </c>
      <c r="D74" s="246" t="s">
        <v>32</v>
      </c>
      <c r="E74" s="248">
        <v>1.37</v>
      </c>
      <c r="F74" s="248">
        <v>0.72900399999999999</v>
      </c>
    </row>
    <row r="75" spans="1:7" s="244" customFormat="1" ht="24" outlineLevel="1">
      <c r="A75" s="245" t="s">
        <v>249</v>
      </c>
      <c r="B75" s="246" t="s">
        <v>220</v>
      </c>
      <c r="C75" s="247" t="s">
        <v>221</v>
      </c>
      <c r="D75" s="246" t="s">
        <v>32</v>
      </c>
      <c r="E75" s="248">
        <v>1.55</v>
      </c>
      <c r="F75" s="248">
        <v>0.82478600000000002</v>
      </c>
    </row>
    <row r="76" spans="1:7" s="253" customFormat="1" outlineLevel="1">
      <c r="A76" s="249" t="s">
        <v>250</v>
      </c>
      <c r="B76" s="250" t="s">
        <v>251</v>
      </c>
      <c r="C76" s="251" t="s">
        <v>252</v>
      </c>
      <c r="D76" s="250" t="s">
        <v>27</v>
      </c>
      <c r="E76" s="252">
        <v>96.6</v>
      </c>
      <c r="F76" s="252">
        <v>51.402799999999999</v>
      </c>
    </row>
    <row r="77" spans="1:7" s="253" customFormat="1" outlineLevel="1">
      <c r="A77" s="254" t="s">
        <v>253</v>
      </c>
      <c r="B77" s="255" t="s">
        <v>226</v>
      </c>
      <c r="C77" s="256" t="s">
        <v>227</v>
      </c>
      <c r="D77" s="255" t="s">
        <v>27</v>
      </c>
      <c r="E77" s="257">
        <v>1.0800000000000001E-2</v>
      </c>
      <c r="F77" s="257">
        <v>5.7470000000000004E-3</v>
      </c>
    </row>
    <row r="78" spans="1:7" s="200" customFormat="1" ht="25.5">
      <c r="A78" s="229" t="s">
        <v>254</v>
      </c>
      <c r="B78" s="230" t="s">
        <v>255</v>
      </c>
      <c r="C78" s="230" t="s">
        <v>256</v>
      </c>
      <c r="D78" s="231" t="s">
        <v>172</v>
      </c>
      <c r="E78" s="232">
        <v>0.53212000000000004</v>
      </c>
      <c r="F78" s="233"/>
      <c r="G78" s="234"/>
    </row>
    <row r="79" spans="1:7" s="239" customFormat="1" outlineLevel="1">
      <c r="A79" s="235" t="s">
        <v>257</v>
      </c>
      <c r="B79" s="236" t="s">
        <v>17</v>
      </c>
      <c r="C79" s="237" t="s">
        <v>22</v>
      </c>
      <c r="D79" s="236" t="s">
        <v>23</v>
      </c>
      <c r="E79" s="238">
        <v>1.1599999999999999</v>
      </c>
      <c r="F79" s="238">
        <v>0.617259</v>
      </c>
    </row>
    <row r="80" spans="1:7" s="244" customFormat="1" outlineLevel="1">
      <c r="A80" s="240" t="s">
        <v>258</v>
      </c>
      <c r="B80" s="241" t="s">
        <v>201</v>
      </c>
      <c r="C80" s="242" t="s">
        <v>202</v>
      </c>
      <c r="D80" s="241" t="s">
        <v>32</v>
      </c>
      <c r="E80" s="243">
        <v>0.36</v>
      </c>
      <c r="F80" s="243">
        <v>0.19156300000000001</v>
      </c>
    </row>
    <row r="81" spans="1:7" s="244" customFormat="1" outlineLevel="1">
      <c r="A81" s="245" t="s">
        <v>259</v>
      </c>
      <c r="B81" s="246" t="s">
        <v>204</v>
      </c>
      <c r="C81" s="247" t="s">
        <v>205</v>
      </c>
      <c r="D81" s="246" t="s">
        <v>32</v>
      </c>
      <c r="E81" s="248">
        <v>0.06</v>
      </c>
      <c r="F81" s="248">
        <v>3.1926999999999997E-2</v>
      </c>
    </row>
    <row r="82" spans="1:7" s="244" customFormat="1" outlineLevel="1">
      <c r="A82" s="245" t="s">
        <v>260</v>
      </c>
      <c r="B82" s="246" t="s">
        <v>208</v>
      </c>
      <c r="C82" s="247" t="s">
        <v>209</v>
      </c>
      <c r="D82" s="246" t="s">
        <v>32</v>
      </c>
      <c r="E82" s="248">
        <v>0.03</v>
      </c>
      <c r="F82" s="248">
        <v>1.5963999999999999E-2</v>
      </c>
    </row>
    <row r="83" spans="1:7" s="244" customFormat="1" outlineLevel="1">
      <c r="A83" s="245" t="s">
        <v>261</v>
      </c>
      <c r="B83" s="246" t="s">
        <v>211</v>
      </c>
      <c r="C83" s="247" t="s">
        <v>212</v>
      </c>
      <c r="D83" s="246" t="s">
        <v>32</v>
      </c>
      <c r="E83" s="248">
        <v>0.36</v>
      </c>
      <c r="F83" s="248">
        <v>0.19156300000000001</v>
      </c>
    </row>
    <row r="84" spans="1:7" s="253" customFormat="1" outlineLevel="1">
      <c r="A84" s="249" t="s">
        <v>262</v>
      </c>
      <c r="B84" s="250" t="s">
        <v>251</v>
      </c>
      <c r="C84" s="251" t="s">
        <v>252</v>
      </c>
      <c r="D84" s="250" t="s">
        <v>27</v>
      </c>
      <c r="E84" s="252">
        <v>24.22</v>
      </c>
      <c r="F84" s="252">
        <v>12.8879</v>
      </c>
    </row>
    <row r="85" spans="1:7" s="253" customFormat="1" outlineLevel="1">
      <c r="A85" s="254" t="s">
        <v>263</v>
      </c>
      <c r="B85" s="255" t="s">
        <v>226</v>
      </c>
      <c r="C85" s="256" t="s">
        <v>227</v>
      </c>
      <c r="D85" s="255" t="s">
        <v>27</v>
      </c>
      <c r="E85" s="257">
        <v>2.8E-3</v>
      </c>
      <c r="F85" s="257">
        <v>1.49E-3</v>
      </c>
    </row>
    <row r="86" spans="1:7" s="200" customFormat="1" ht="51">
      <c r="A86" s="229" t="s">
        <v>264</v>
      </c>
      <c r="B86" s="230" t="s">
        <v>165</v>
      </c>
      <c r="C86" s="230" t="s">
        <v>265</v>
      </c>
      <c r="D86" s="231" t="s">
        <v>27</v>
      </c>
      <c r="E86" s="232">
        <v>173.684</v>
      </c>
      <c r="F86" s="233"/>
      <c r="G86" s="234"/>
    </row>
    <row r="87" spans="1:7" s="244" customFormat="1" outlineLevel="1">
      <c r="A87" s="240" t="s">
        <v>266</v>
      </c>
      <c r="B87" s="241" t="s">
        <v>168</v>
      </c>
      <c r="C87" s="242" t="s">
        <v>169</v>
      </c>
      <c r="D87" s="241" t="s">
        <v>32</v>
      </c>
      <c r="E87" s="243">
        <v>6.9536000000000001E-2</v>
      </c>
      <c r="F87" s="243">
        <v>12.077299999999999</v>
      </c>
    </row>
    <row r="88" spans="1:7" s="200" customFormat="1" ht="51">
      <c r="A88" s="229" t="s">
        <v>267</v>
      </c>
      <c r="B88" s="230" t="s">
        <v>165</v>
      </c>
      <c r="C88" s="230" t="s">
        <v>268</v>
      </c>
      <c r="D88" s="231" t="s">
        <v>27</v>
      </c>
      <c r="E88" s="232">
        <v>242.96600000000001</v>
      </c>
      <c r="F88" s="233"/>
      <c r="G88" s="234"/>
    </row>
    <row r="89" spans="1:7" s="244" customFormat="1" outlineLevel="1">
      <c r="A89" s="240" t="s">
        <v>269</v>
      </c>
      <c r="B89" s="241" t="s">
        <v>168</v>
      </c>
      <c r="C89" s="242" t="s">
        <v>169</v>
      </c>
      <c r="D89" s="241" t="s">
        <v>32</v>
      </c>
      <c r="E89" s="243">
        <v>6.9536000000000001E-2</v>
      </c>
      <c r="F89" s="243">
        <v>16.8949</v>
      </c>
    </row>
    <row r="90" spans="1:7" s="200" customFormat="1" ht="25.5">
      <c r="A90" s="229" t="s">
        <v>270</v>
      </c>
      <c r="B90" s="230" t="s">
        <v>271</v>
      </c>
      <c r="C90" s="230" t="s">
        <v>272</v>
      </c>
      <c r="D90" s="231" t="s">
        <v>146</v>
      </c>
      <c r="E90" s="232">
        <v>2.4840000000000001E-2</v>
      </c>
      <c r="F90" s="233"/>
      <c r="G90" s="234"/>
    </row>
    <row r="91" spans="1:7" s="239" customFormat="1" outlineLevel="1">
      <c r="A91" s="235" t="s">
        <v>273</v>
      </c>
      <c r="B91" s="236" t="s">
        <v>17</v>
      </c>
      <c r="C91" s="237" t="s">
        <v>22</v>
      </c>
      <c r="D91" s="236" t="s">
        <v>23</v>
      </c>
      <c r="E91" s="238">
        <v>186</v>
      </c>
      <c r="F91" s="238">
        <v>4.6201999999999996</v>
      </c>
    </row>
    <row r="92" spans="1:7" s="244" customFormat="1" outlineLevel="1">
      <c r="A92" s="240" t="s">
        <v>274</v>
      </c>
      <c r="B92" s="241" t="s">
        <v>140</v>
      </c>
      <c r="C92" s="242" t="s">
        <v>55</v>
      </c>
      <c r="D92" s="241" t="s">
        <v>32</v>
      </c>
      <c r="E92" s="243">
        <v>14.19</v>
      </c>
      <c r="F92" s="243">
        <v>0.35248000000000002</v>
      </c>
    </row>
    <row r="93" spans="1:7" s="244" customFormat="1" outlineLevel="1">
      <c r="A93" s="245" t="s">
        <v>275</v>
      </c>
      <c r="B93" s="246" t="s">
        <v>276</v>
      </c>
      <c r="C93" s="247" t="s">
        <v>277</v>
      </c>
      <c r="D93" s="246" t="s">
        <v>32</v>
      </c>
      <c r="E93" s="248">
        <v>37.840000000000003</v>
      </c>
      <c r="F93" s="248">
        <v>0.93994599999999995</v>
      </c>
    </row>
    <row r="94" spans="1:7" s="253" customFormat="1" outlineLevel="1">
      <c r="A94" s="249" t="s">
        <v>278</v>
      </c>
      <c r="B94" s="250" t="s">
        <v>279</v>
      </c>
      <c r="C94" s="251" t="s">
        <v>280</v>
      </c>
      <c r="D94" s="250" t="s">
        <v>281</v>
      </c>
      <c r="E94" s="252">
        <v>241.54589999999999</v>
      </c>
      <c r="F94" s="252">
        <v>6</v>
      </c>
    </row>
    <row r="95" spans="1:7" s="253" customFormat="1" outlineLevel="1">
      <c r="A95" s="254" t="s">
        <v>282</v>
      </c>
      <c r="B95" s="255" t="s">
        <v>283</v>
      </c>
      <c r="C95" s="256" t="s">
        <v>284</v>
      </c>
      <c r="D95" s="255" t="s">
        <v>49</v>
      </c>
      <c r="E95" s="257">
        <v>3.1</v>
      </c>
      <c r="F95" s="257">
        <v>7.7004000000000003E-2</v>
      </c>
    </row>
    <row r="96" spans="1:7" ht="15.75" customHeight="1">
      <c r="A96" s="226" t="s">
        <v>285</v>
      </c>
      <c r="B96" s="227"/>
      <c r="C96" s="227"/>
      <c r="D96" s="227"/>
      <c r="E96" s="227"/>
      <c r="F96" s="228"/>
    </row>
    <row r="97" spans="1:7" s="200" customFormat="1" ht="25.5">
      <c r="A97" s="229" t="s">
        <v>286</v>
      </c>
      <c r="B97" s="230" t="s">
        <v>287</v>
      </c>
      <c r="C97" s="230" t="s">
        <v>288</v>
      </c>
      <c r="D97" s="231" t="s">
        <v>45</v>
      </c>
      <c r="E97" s="232">
        <v>25.1</v>
      </c>
      <c r="F97" s="233"/>
      <c r="G97" s="234"/>
    </row>
    <row r="98" spans="1:7" s="239" customFormat="1" outlineLevel="1">
      <c r="A98" s="235" t="s">
        <v>289</v>
      </c>
      <c r="B98" s="236" t="s">
        <v>17</v>
      </c>
      <c r="C98" s="237" t="s">
        <v>22</v>
      </c>
      <c r="D98" s="236" t="s">
        <v>23</v>
      </c>
      <c r="E98" s="238">
        <v>1.28</v>
      </c>
      <c r="F98" s="238">
        <v>32.128</v>
      </c>
    </row>
    <row r="99" spans="1:7" s="244" customFormat="1" ht="24" outlineLevel="1">
      <c r="A99" s="240" t="s">
        <v>290</v>
      </c>
      <c r="B99" s="241" t="s">
        <v>291</v>
      </c>
      <c r="C99" s="242" t="s">
        <v>292</v>
      </c>
      <c r="D99" s="241" t="s">
        <v>32</v>
      </c>
      <c r="E99" s="243">
        <v>0.11</v>
      </c>
      <c r="F99" s="243">
        <v>2.7610000000000001</v>
      </c>
    </row>
    <row r="100" spans="1:7" s="244" customFormat="1" outlineLevel="1">
      <c r="A100" s="245" t="s">
        <v>293</v>
      </c>
      <c r="B100" s="246" t="s">
        <v>140</v>
      </c>
      <c r="C100" s="247" t="s">
        <v>55</v>
      </c>
      <c r="D100" s="246" t="s">
        <v>32</v>
      </c>
      <c r="E100" s="248">
        <v>0.15</v>
      </c>
      <c r="F100" s="248">
        <v>3.7650000000000001</v>
      </c>
    </row>
    <row r="101" spans="1:7" s="253" customFormat="1" outlineLevel="1">
      <c r="A101" s="249" t="s">
        <v>294</v>
      </c>
      <c r="B101" s="250" t="s">
        <v>295</v>
      </c>
      <c r="C101" s="251" t="s">
        <v>296</v>
      </c>
      <c r="D101" s="250" t="s">
        <v>27</v>
      </c>
      <c r="E101" s="252">
        <v>1.8000000000000001E-4</v>
      </c>
      <c r="F101" s="252">
        <v>4.5180000000000003E-3</v>
      </c>
    </row>
    <row r="102" spans="1:7" s="253" customFormat="1" ht="24" outlineLevel="1">
      <c r="A102" s="254" t="s">
        <v>297</v>
      </c>
      <c r="B102" s="255" t="s">
        <v>298</v>
      </c>
      <c r="C102" s="256" t="s">
        <v>299</v>
      </c>
      <c r="D102" s="255" t="s">
        <v>49</v>
      </c>
      <c r="E102" s="257">
        <v>3.5999999999999997E-2</v>
      </c>
      <c r="F102" s="257">
        <v>0.90359999999999996</v>
      </c>
    </row>
    <row r="103" spans="1:7" s="253" customFormat="1" ht="24" outlineLevel="1">
      <c r="A103" s="254" t="s">
        <v>300</v>
      </c>
      <c r="B103" s="255" t="s">
        <v>301</v>
      </c>
      <c r="C103" s="256" t="s">
        <v>302</v>
      </c>
      <c r="D103" s="255" t="s">
        <v>49</v>
      </c>
      <c r="E103" s="257">
        <v>3.4000000000000002E-2</v>
      </c>
      <c r="F103" s="257">
        <v>0.85340000000000005</v>
      </c>
    </row>
    <row r="104" spans="1:7" s="253" customFormat="1" outlineLevel="1">
      <c r="A104" s="254" t="s">
        <v>303</v>
      </c>
      <c r="B104" s="255" t="s">
        <v>304</v>
      </c>
      <c r="C104" s="256" t="s">
        <v>305</v>
      </c>
      <c r="D104" s="255" t="s">
        <v>49</v>
      </c>
      <c r="E104" s="257">
        <v>1.6000000000000001E-3</v>
      </c>
      <c r="F104" s="257">
        <v>4.0160000000000001E-2</v>
      </c>
    </row>
    <row r="105" spans="1:7" s="200" customFormat="1" ht="25.5">
      <c r="A105" s="229" t="s">
        <v>306</v>
      </c>
      <c r="B105" s="230" t="s">
        <v>307</v>
      </c>
      <c r="C105" s="230" t="s">
        <v>308</v>
      </c>
      <c r="D105" s="231" t="s">
        <v>309</v>
      </c>
      <c r="E105" s="258">
        <v>20.8</v>
      </c>
      <c r="F105" s="259"/>
      <c r="G105" s="234"/>
    </row>
    <row r="106" spans="1:7" ht="15.75" customHeight="1">
      <c r="A106" s="226" t="s">
        <v>310</v>
      </c>
      <c r="B106" s="227"/>
      <c r="C106" s="227"/>
      <c r="D106" s="227"/>
      <c r="E106" s="227"/>
      <c r="F106" s="228"/>
    </row>
    <row r="107" spans="1:7" s="200" customFormat="1" ht="63.75">
      <c r="A107" s="229" t="s">
        <v>311</v>
      </c>
      <c r="B107" s="230" t="s">
        <v>312</v>
      </c>
      <c r="C107" s="230" t="s">
        <v>313</v>
      </c>
      <c r="D107" s="231" t="s">
        <v>146</v>
      </c>
      <c r="E107" s="232">
        <v>8.1199999999999994E-2</v>
      </c>
      <c r="F107" s="233"/>
      <c r="G107" s="234"/>
    </row>
    <row r="108" spans="1:7" s="239" customFormat="1" outlineLevel="1">
      <c r="A108" s="235" t="s">
        <v>314</v>
      </c>
      <c r="B108" s="236" t="s">
        <v>17</v>
      </c>
      <c r="C108" s="237" t="s">
        <v>22</v>
      </c>
      <c r="D108" s="236" t="s">
        <v>23</v>
      </c>
      <c r="E108" s="238">
        <v>322</v>
      </c>
      <c r="F108" s="238">
        <v>26.1464</v>
      </c>
    </row>
    <row r="109" spans="1:7" s="200" customFormat="1" ht="25.5">
      <c r="A109" s="229" t="s">
        <v>315</v>
      </c>
      <c r="B109" s="230" t="s">
        <v>316</v>
      </c>
      <c r="C109" s="230" t="s">
        <v>317</v>
      </c>
      <c r="D109" s="231" t="s">
        <v>318</v>
      </c>
      <c r="E109" s="232">
        <v>0.59145199999999998</v>
      </c>
      <c r="F109" s="233"/>
      <c r="G109" s="234"/>
    </row>
    <row r="110" spans="1:7" s="239" customFormat="1" outlineLevel="1">
      <c r="A110" s="235" t="s">
        <v>319</v>
      </c>
      <c r="B110" s="236" t="s">
        <v>17</v>
      </c>
      <c r="C110" s="237" t="s">
        <v>22</v>
      </c>
      <c r="D110" s="236" t="s">
        <v>23</v>
      </c>
      <c r="E110" s="238">
        <v>8</v>
      </c>
      <c r="F110" s="238">
        <v>4.7316000000000003</v>
      </c>
    </row>
    <row r="111" spans="1:7" s="244" customFormat="1" ht="24" outlineLevel="1">
      <c r="A111" s="240" t="s">
        <v>320</v>
      </c>
      <c r="B111" s="241" t="s">
        <v>321</v>
      </c>
      <c r="C111" s="242" t="s">
        <v>322</v>
      </c>
      <c r="D111" s="241" t="s">
        <v>32</v>
      </c>
      <c r="E111" s="243">
        <v>17.7</v>
      </c>
      <c r="F111" s="243">
        <v>10.4687</v>
      </c>
    </row>
    <row r="112" spans="1:7" s="200" customFormat="1" ht="38.25">
      <c r="A112" s="229" t="s">
        <v>323</v>
      </c>
      <c r="B112" s="230" t="s">
        <v>324</v>
      </c>
      <c r="C112" s="230" t="s">
        <v>325</v>
      </c>
      <c r="D112" s="231" t="s">
        <v>146</v>
      </c>
      <c r="E112" s="232">
        <v>0.18292</v>
      </c>
      <c r="F112" s="233"/>
      <c r="G112" s="234"/>
    </row>
    <row r="113" spans="1:7" s="239" customFormat="1" outlineLevel="1">
      <c r="A113" s="235" t="s">
        <v>326</v>
      </c>
      <c r="B113" s="236" t="s">
        <v>17</v>
      </c>
      <c r="C113" s="237" t="s">
        <v>22</v>
      </c>
      <c r="D113" s="236" t="s">
        <v>23</v>
      </c>
      <c r="E113" s="238">
        <v>184.8</v>
      </c>
      <c r="F113" s="238">
        <v>33.803600000000003</v>
      </c>
    </row>
    <row r="114" spans="1:7" s="200" customFormat="1" ht="25.5">
      <c r="A114" s="229" t="s">
        <v>327</v>
      </c>
      <c r="B114" s="230" t="s">
        <v>328</v>
      </c>
      <c r="C114" s="230" t="s">
        <v>329</v>
      </c>
      <c r="D114" s="231" t="s">
        <v>27</v>
      </c>
      <c r="E114" s="232">
        <v>43.579799999999999</v>
      </c>
      <c r="F114" s="233"/>
      <c r="G114" s="234"/>
    </row>
    <row r="115" spans="1:7" s="244" customFormat="1" ht="24" outlineLevel="1">
      <c r="A115" s="240" t="s">
        <v>330</v>
      </c>
      <c r="B115" s="241" t="s">
        <v>163</v>
      </c>
      <c r="C115" s="242" t="s">
        <v>164</v>
      </c>
      <c r="D115" s="241" t="s">
        <v>32</v>
      </c>
      <c r="E115" s="243">
        <v>2.9000000000000001E-2</v>
      </c>
      <c r="F115" s="243">
        <v>1.2638</v>
      </c>
    </row>
    <row r="116" spans="1:7" s="200" customFormat="1" ht="51">
      <c r="A116" s="229" t="s">
        <v>331</v>
      </c>
      <c r="B116" s="230" t="s">
        <v>165</v>
      </c>
      <c r="C116" s="230" t="s">
        <v>35</v>
      </c>
      <c r="D116" s="231" t="s">
        <v>27</v>
      </c>
      <c r="E116" s="232">
        <v>1019.4756</v>
      </c>
      <c r="F116" s="233"/>
      <c r="G116" s="234"/>
    </row>
    <row r="117" spans="1:7" s="244" customFormat="1" outlineLevel="1">
      <c r="A117" s="240" t="s">
        <v>332</v>
      </c>
      <c r="B117" s="241" t="s">
        <v>168</v>
      </c>
      <c r="C117" s="242" t="s">
        <v>169</v>
      </c>
      <c r="D117" s="241" t="s">
        <v>32</v>
      </c>
      <c r="E117" s="243">
        <v>6.9536000000000001E-2</v>
      </c>
      <c r="F117" s="243">
        <v>70.890299999999996</v>
      </c>
    </row>
    <row r="118" spans="1:7" s="200" customFormat="1">
      <c r="A118" s="229" t="s">
        <v>333</v>
      </c>
      <c r="B118" s="230" t="s">
        <v>334</v>
      </c>
      <c r="C118" s="230" t="s">
        <v>335</v>
      </c>
      <c r="D118" s="231" t="s">
        <v>49</v>
      </c>
      <c r="E118" s="258">
        <v>679.65039999999999</v>
      </c>
      <c r="F118" s="259"/>
      <c r="G118" s="234"/>
    </row>
    <row r="119" spans="1:7" s="200" customFormat="1" ht="51">
      <c r="A119" s="229" t="s">
        <v>336</v>
      </c>
      <c r="B119" s="230" t="s">
        <v>165</v>
      </c>
      <c r="C119" s="230" t="s">
        <v>337</v>
      </c>
      <c r="D119" s="231" t="s">
        <v>27</v>
      </c>
      <c r="E119" s="232">
        <v>1087.441</v>
      </c>
      <c r="F119" s="233"/>
      <c r="G119" s="234"/>
    </row>
    <row r="120" spans="1:7" s="244" customFormat="1" outlineLevel="1">
      <c r="A120" s="240" t="s">
        <v>338</v>
      </c>
      <c r="B120" s="241" t="s">
        <v>168</v>
      </c>
      <c r="C120" s="242" t="s">
        <v>169</v>
      </c>
      <c r="D120" s="241" t="s">
        <v>32</v>
      </c>
      <c r="E120" s="243">
        <v>6.9536000000000001E-2</v>
      </c>
      <c r="F120" s="243">
        <v>75.616299999999995</v>
      </c>
    </row>
    <row r="121" spans="1:7" s="200" customFormat="1" ht="25.5">
      <c r="A121" s="229" t="s">
        <v>339</v>
      </c>
      <c r="B121" s="230" t="s">
        <v>340</v>
      </c>
      <c r="C121" s="230" t="s">
        <v>341</v>
      </c>
      <c r="D121" s="231" t="s">
        <v>318</v>
      </c>
      <c r="E121" s="232">
        <v>0.61168500000000003</v>
      </c>
      <c r="F121" s="233"/>
      <c r="G121" s="234"/>
    </row>
    <row r="122" spans="1:7" s="244" customFormat="1" outlineLevel="1">
      <c r="A122" s="240" t="s">
        <v>342</v>
      </c>
      <c r="B122" s="241" t="s">
        <v>179</v>
      </c>
      <c r="C122" s="242" t="s">
        <v>180</v>
      </c>
      <c r="D122" s="241" t="s">
        <v>32</v>
      </c>
      <c r="E122" s="243">
        <v>4.76</v>
      </c>
      <c r="F122" s="243">
        <v>2.9116</v>
      </c>
    </row>
    <row r="123" spans="1:7" s="200" customFormat="1">
      <c r="A123" s="229" t="s">
        <v>343</v>
      </c>
      <c r="B123" s="230" t="s">
        <v>344</v>
      </c>
      <c r="C123" s="230" t="s">
        <v>345</v>
      </c>
      <c r="D123" s="231" t="s">
        <v>146</v>
      </c>
      <c r="E123" s="232">
        <v>0.67964999999999998</v>
      </c>
      <c r="F123" s="233"/>
      <c r="G123" s="234"/>
    </row>
    <row r="124" spans="1:7" s="239" customFormat="1" outlineLevel="1">
      <c r="A124" s="235" t="s">
        <v>346</v>
      </c>
      <c r="B124" s="236" t="s">
        <v>17</v>
      </c>
      <c r="C124" s="237" t="s">
        <v>22</v>
      </c>
      <c r="D124" s="236" t="s">
        <v>23</v>
      </c>
      <c r="E124" s="238">
        <v>121</v>
      </c>
      <c r="F124" s="238">
        <v>82.2376</v>
      </c>
    </row>
    <row r="125" spans="1:7" s="200" customFormat="1">
      <c r="A125" s="229" t="s">
        <v>347</v>
      </c>
      <c r="B125" s="230" t="s">
        <v>348</v>
      </c>
      <c r="C125" s="230" t="s">
        <v>349</v>
      </c>
      <c r="D125" s="231" t="s">
        <v>146</v>
      </c>
      <c r="E125" s="232">
        <v>6.1169000000000002</v>
      </c>
      <c r="F125" s="233"/>
      <c r="G125" s="234"/>
    </row>
    <row r="126" spans="1:7" s="239" customFormat="1" outlineLevel="1">
      <c r="A126" s="235" t="s">
        <v>350</v>
      </c>
      <c r="B126" s="236" t="s">
        <v>17</v>
      </c>
      <c r="C126" s="237" t="s">
        <v>22</v>
      </c>
      <c r="D126" s="236" t="s">
        <v>23</v>
      </c>
      <c r="E126" s="238">
        <v>14.96</v>
      </c>
      <c r="F126" s="238">
        <v>91.508099999999999</v>
      </c>
    </row>
    <row r="127" spans="1:7" s="244" customFormat="1" ht="24" outlineLevel="1">
      <c r="A127" s="240" t="s">
        <v>351</v>
      </c>
      <c r="B127" s="241" t="s">
        <v>152</v>
      </c>
      <c r="C127" s="242" t="s">
        <v>153</v>
      </c>
      <c r="D127" s="241" t="s">
        <v>32</v>
      </c>
      <c r="E127" s="243">
        <v>3.63</v>
      </c>
      <c r="F127" s="243">
        <v>22.2042</v>
      </c>
    </row>
    <row r="128" spans="1:7" s="244" customFormat="1" outlineLevel="1">
      <c r="A128" s="245" t="s">
        <v>352</v>
      </c>
      <c r="B128" s="246" t="s">
        <v>353</v>
      </c>
      <c r="C128" s="247" t="s">
        <v>354</v>
      </c>
      <c r="D128" s="246" t="s">
        <v>32</v>
      </c>
      <c r="E128" s="248">
        <v>14.5</v>
      </c>
      <c r="F128" s="248">
        <v>88.694400000000002</v>
      </c>
    </row>
    <row r="129" spans="1:7" s="200" customFormat="1">
      <c r="A129" s="229" t="s">
        <v>355</v>
      </c>
      <c r="B129" s="230" t="s">
        <v>356</v>
      </c>
      <c r="C129" s="230" t="s">
        <v>357</v>
      </c>
      <c r="D129" s="231" t="s">
        <v>318</v>
      </c>
      <c r="E129" s="232">
        <v>0.67964999999999998</v>
      </c>
      <c r="F129" s="233"/>
      <c r="G129" s="234"/>
    </row>
    <row r="130" spans="1:7" s="239" customFormat="1" outlineLevel="1">
      <c r="A130" s="235" t="s">
        <v>358</v>
      </c>
      <c r="B130" s="236" t="s">
        <v>17</v>
      </c>
      <c r="C130" s="237" t="s">
        <v>22</v>
      </c>
      <c r="D130" s="236" t="s">
        <v>23</v>
      </c>
      <c r="E130" s="238">
        <v>13.91</v>
      </c>
      <c r="F130" s="238">
        <v>9.4539000000000009</v>
      </c>
    </row>
    <row r="131" spans="1:7" s="244" customFormat="1" outlineLevel="1">
      <c r="A131" s="240" t="s">
        <v>359</v>
      </c>
      <c r="B131" s="241" t="s">
        <v>188</v>
      </c>
      <c r="C131" s="242" t="s">
        <v>189</v>
      </c>
      <c r="D131" s="241" t="s">
        <v>32</v>
      </c>
      <c r="E131" s="243">
        <v>13.91</v>
      </c>
      <c r="F131" s="243">
        <v>9.4539000000000009</v>
      </c>
    </row>
    <row r="132" spans="1:7" s="200" customFormat="1">
      <c r="A132" s="229" t="s">
        <v>360</v>
      </c>
      <c r="B132" s="230" t="s">
        <v>361</v>
      </c>
      <c r="C132" s="230" t="s">
        <v>362</v>
      </c>
      <c r="D132" s="231" t="s">
        <v>172</v>
      </c>
      <c r="E132" s="232">
        <v>0.52207999999999999</v>
      </c>
      <c r="F132" s="233"/>
      <c r="G132" s="234"/>
    </row>
    <row r="133" spans="1:7" s="244" customFormat="1" outlineLevel="1">
      <c r="A133" s="240" t="s">
        <v>363</v>
      </c>
      <c r="B133" s="241" t="s">
        <v>179</v>
      </c>
      <c r="C133" s="242" t="s">
        <v>180</v>
      </c>
      <c r="D133" s="241" t="s">
        <v>32</v>
      </c>
      <c r="E133" s="243">
        <v>0.25</v>
      </c>
      <c r="F133" s="243">
        <v>0.13052</v>
      </c>
    </row>
    <row r="134" spans="1:7" s="200" customFormat="1">
      <c r="A134" s="229" t="s">
        <v>364</v>
      </c>
      <c r="B134" s="230" t="s">
        <v>365</v>
      </c>
      <c r="C134" s="230" t="s">
        <v>366</v>
      </c>
      <c r="D134" s="231" t="s">
        <v>172</v>
      </c>
      <c r="E134" s="232">
        <v>0.15662000000000001</v>
      </c>
      <c r="F134" s="233"/>
      <c r="G134" s="234"/>
    </row>
    <row r="135" spans="1:7" s="239" customFormat="1" outlineLevel="1">
      <c r="A135" s="235" t="s">
        <v>367</v>
      </c>
      <c r="B135" s="236" t="s">
        <v>17</v>
      </c>
      <c r="C135" s="237" t="s">
        <v>22</v>
      </c>
      <c r="D135" s="236" t="s">
        <v>23</v>
      </c>
      <c r="E135" s="238">
        <v>163</v>
      </c>
      <c r="F135" s="238">
        <v>25.5291</v>
      </c>
    </row>
    <row r="136" spans="1:7" ht="15.75" customHeight="1">
      <c r="A136" s="226" t="s">
        <v>368</v>
      </c>
      <c r="B136" s="227"/>
      <c r="C136" s="227"/>
      <c r="D136" s="227"/>
      <c r="E136" s="227"/>
      <c r="F136" s="228"/>
    </row>
    <row r="137" spans="1:7" s="200" customFormat="1" ht="25.5">
      <c r="A137" s="229" t="s">
        <v>369</v>
      </c>
      <c r="B137" s="230" t="s">
        <v>370</v>
      </c>
      <c r="C137" s="230" t="s">
        <v>371</v>
      </c>
      <c r="D137" s="231" t="s">
        <v>49</v>
      </c>
      <c r="E137" s="232">
        <v>37.5</v>
      </c>
      <c r="F137" s="233"/>
      <c r="G137" s="234"/>
    </row>
    <row r="138" spans="1:7" s="239" customFormat="1" outlineLevel="1">
      <c r="A138" s="235" t="s">
        <v>372</v>
      </c>
      <c r="B138" s="236" t="s">
        <v>17</v>
      </c>
      <c r="C138" s="237" t="s">
        <v>22</v>
      </c>
      <c r="D138" s="236" t="s">
        <v>23</v>
      </c>
      <c r="E138" s="238">
        <v>2.331</v>
      </c>
      <c r="F138" s="238">
        <v>87.412499999999994</v>
      </c>
    </row>
    <row r="139" spans="1:7" s="244" customFormat="1" ht="24" outlineLevel="1">
      <c r="A139" s="240" t="s">
        <v>373</v>
      </c>
      <c r="B139" s="241" t="s">
        <v>159</v>
      </c>
      <c r="C139" s="242" t="s">
        <v>160</v>
      </c>
      <c r="D139" s="241" t="s">
        <v>32</v>
      </c>
      <c r="E139" s="243">
        <v>0.42111999999999999</v>
      </c>
      <c r="F139" s="243">
        <v>15.792</v>
      </c>
    </row>
    <row r="140" spans="1:7" s="200" customFormat="1" ht="25.5">
      <c r="A140" s="229" t="s">
        <v>374</v>
      </c>
      <c r="B140" s="230" t="s">
        <v>375</v>
      </c>
      <c r="C140" s="230" t="s">
        <v>376</v>
      </c>
      <c r="D140" s="231" t="s">
        <v>49</v>
      </c>
      <c r="E140" s="232">
        <v>20.384</v>
      </c>
      <c r="F140" s="233"/>
      <c r="G140" s="234"/>
    </row>
    <row r="141" spans="1:7" s="239" customFormat="1" outlineLevel="1">
      <c r="A141" s="235" t="s">
        <v>377</v>
      </c>
      <c r="B141" s="236" t="s">
        <v>17</v>
      </c>
      <c r="C141" s="237" t="s">
        <v>22</v>
      </c>
      <c r="D141" s="236" t="s">
        <v>23</v>
      </c>
      <c r="E141" s="238">
        <v>4.32</v>
      </c>
      <c r="F141" s="238">
        <v>88.058899999999994</v>
      </c>
    </row>
    <row r="142" spans="1:7" s="200" customFormat="1" ht="25.5">
      <c r="A142" s="229" t="s">
        <v>378</v>
      </c>
      <c r="B142" s="230" t="s">
        <v>25</v>
      </c>
      <c r="C142" s="230" t="s">
        <v>26</v>
      </c>
      <c r="D142" s="231" t="s">
        <v>27</v>
      </c>
      <c r="E142" s="232">
        <v>33.633600000000001</v>
      </c>
      <c r="F142" s="233"/>
      <c r="G142" s="234"/>
    </row>
    <row r="143" spans="1:7" s="239" customFormat="1" outlineLevel="1">
      <c r="A143" s="235" t="s">
        <v>379</v>
      </c>
      <c r="B143" s="236" t="s">
        <v>17</v>
      </c>
      <c r="C143" s="237" t="s">
        <v>22</v>
      </c>
      <c r="D143" s="236" t="s">
        <v>23</v>
      </c>
      <c r="E143" s="238">
        <v>0.57769999999999999</v>
      </c>
      <c r="F143" s="238">
        <v>19.430099999999999</v>
      </c>
    </row>
    <row r="144" spans="1:7" s="244" customFormat="1" outlineLevel="1">
      <c r="A144" s="240" t="s">
        <v>380</v>
      </c>
      <c r="B144" s="241" t="s">
        <v>168</v>
      </c>
      <c r="C144" s="242" t="s">
        <v>169</v>
      </c>
      <c r="D144" s="241" t="s">
        <v>32</v>
      </c>
      <c r="E144" s="243">
        <v>0.28999999999999998</v>
      </c>
      <c r="F144" s="243">
        <v>9.7537000000000003</v>
      </c>
    </row>
    <row r="145" spans="1:7" s="200" customFormat="1" ht="51">
      <c r="A145" s="229" t="s">
        <v>381</v>
      </c>
      <c r="B145" s="230" t="s">
        <v>165</v>
      </c>
      <c r="C145" s="230" t="s">
        <v>166</v>
      </c>
      <c r="D145" s="231" t="s">
        <v>27</v>
      </c>
      <c r="E145" s="232">
        <v>94.833600000000004</v>
      </c>
      <c r="F145" s="233"/>
      <c r="G145" s="234"/>
    </row>
    <row r="146" spans="1:7" s="244" customFormat="1" outlineLevel="1">
      <c r="A146" s="240" t="s">
        <v>382</v>
      </c>
      <c r="B146" s="241" t="s">
        <v>168</v>
      </c>
      <c r="C146" s="242" t="s">
        <v>169</v>
      </c>
      <c r="D146" s="241" t="s">
        <v>32</v>
      </c>
      <c r="E146" s="243">
        <v>6.9536000000000001E-2</v>
      </c>
      <c r="F146" s="243">
        <v>6.5942999999999996</v>
      </c>
    </row>
    <row r="147" spans="1:7" s="200" customFormat="1" ht="25.5">
      <c r="A147" s="229" t="s">
        <v>383</v>
      </c>
      <c r="B147" s="230" t="s">
        <v>384</v>
      </c>
      <c r="C147" s="230" t="s">
        <v>385</v>
      </c>
      <c r="D147" s="231" t="s">
        <v>146</v>
      </c>
      <c r="E147" s="232">
        <v>0.375</v>
      </c>
      <c r="F147" s="233"/>
      <c r="G147" s="234"/>
    </row>
    <row r="148" spans="1:7" s="239" customFormat="1" outlineLevel="1">
      <c r="A148" s="235" t="s">
        <v>386</v>
      </c>
      <c r="B148" s="236" t="s">
        <v>17</v>
      </c>
      <c r="C148" s="237" t="s">
        <v>22</v>
      </c>
      <c r="D148" s="236" t="s">
        <v>23</v>
      </c>
      <c r="E148" s="238">
        <v>333</v>
      </c>
      <c r="F148" s="238">
        <v>124.875</v>
      </c>
    </row>
    <row r="149" spans="1:7" s="244" customFormat="1" ht="24" outlineLevel="1">
      <c r="A149" s="240" t="s">
        <v>387</v>
      </c>
      <c r="B149" s="241" t="s">
        <v>159</v>
      </c>
      <c r="C149" s="242" t="s">
        <v>160</v>
      </c>
      <c r="D149" s="241" t="s">
        <v>32</v>
      </c>
      <c r="E149" s="243">
        <v>55.8</v>
      </c>
      <c r="F149" s="243">
        <v>20.925000000000001</v>
      </c>
    </row>
    <row r="150" spans="1:7" s="244" customFormat="1" outlineLevel="1">
      <c r="A150" s="245" t="s">
        <v>388</v>
      </c>
      <c r="B150" s="246" t="s">
        <v>389</v>
      </c>
      <c r="C150" s="247" t="s">
        <v>390</v>
      </c>
      <c r="D150" s="246" t="s">
        <v>32</v>
      </c>
      <c r="E150" s="248">
        <v>52.64</v>
      </c>
      <c r="F150" s="248">
        <v>19.739999999999998</v>
      </c>
    </row>
    <row r="151" spans="1:7" s="244" customFormat="1" outlineLevel="1">
      <c r="A151" s="245" t="s">
        <v>391</v>
      </c>
      <c r="B151" s="246" t="s">
        <v>140</v>
      </c>
      <c r="C151" s="247" t="s">
        <v>55</v>
      </c>
      <c r="D151" s="246" t="s">
        <v>32</v>
      </c>
      <c r="E151" s="248">
        <v>4.74</v>
      </c>
      <c r="F151" s="248">
        <v>1.7775000000000001</v>
      </c>
    </row>
    <row r="152" spans="1:7" s="253" customFormat="1" outlineLevel="1">
      <c r="A152" s="249" t="s">
        <v>392</v>
      </c>
      <c r="B152" s="250" t="s">
        <v>393</v>
      </c>
      <c r="C152" s="251" t="s">
        <v>394</v>
      </c>
      <c r="D152" s="250" t="s">
        <v>27</v>
      </c>
      <c r="E152" s="252">
        <v>3.4</v>
      </c>
      <c r="F152" s="252">
        <v>1.2749999999999999</v>
      </c>
    </row>
    <row r="153" spans="1:7" s="253" customFormat="1" outlineLevel="1">
      <c r="A153" s="254" t="s">
        <v>395</v>
      </c>
      <c r="B153" s="255" t="s">
        <v>295</v>
      </c>
      <c r="C153" s="256" t="s">
        <v>296</v>
      </c>
      <c r="D153" s="255" t="s">
        <v>27</v>
      </c>
      <c r="E153" s="257">
        <v>0.05</v>
      </c>
      <c r="F153" s="257">
        <v>1.8749999999999999E-2</v>
      </c>
    </row>
    <row r="154" spans="1:7" s="253" customFormat="1" outlineLevel="1">
      <c r="A154" s="254" t="s">
        <v>396</v>
      </c>
      <c r="B154" s="255" t="s">
        <v>397</v>
      </c>
      <c r="C154" s="256" t="s">
        <v>398</v>
      </c>
      <c r="D154" s="255" t="s">
        <v>27</v>
      </c>
      <c r="E154" s="257">
        <v>0.17</v>
      </c>
      <c r="F154" s="257">
        <v>6.3750000000000001E-2</v>
      </c>
    </row>
    <row r="155" spans="1:7" s="253" customFormat="1" ht="24" outlineLevel="1">
      <c r="A155" s="254" t="s">
        <v>399</v>
      </c>
      <c r="B155" s="255" t="s">
        <v>400</v>
      </c>
      <c r="C155" s="256" t="s">
        <v>401</v>
      </c>
      <c r="D155" s="255" t="s">
        <v>49</v>
      </c>
      <c r="E155" s="257">
        <v>0.26</v>
      </c>
      <c r="F155" s="257">
        <v>9.7500000000000003E-2</v>
      </c>
    </row>
    <row r="156" spans="1:7" s="200" customFormat="1">
      <c r="A156" s="229" t="s">
        <v>402</v>
      </c>
      <c r="B156" s="230" t="s">
        <v>403</v>
      </c>
      <c r="C156" s="230" t="s">
        <v>404</v>
      </c>
      <c r="D156" s="231" t="s">
        <v>281</v>
      </c>
      <c r="E156" s="258">
        <v>35</v>
      </c>
      <c r="F156" s="259"/>
      <c r="G156" s="234"/>
    </row>
    <row r="157" spans="1:7" s="200" customFormat="1">
      <c r="A157" s="229" t="s">
        <v>405</v>
      </c>
      <c r="B157" s="230" t="s">
        <v>406</v>
      </c>
      <c r="C157" s="230" t="s">
        <v>407</v>
      </c>
      <c r="D157" s="231" t="s">
        <v>281</v>
      </c>
      <c r="E157" s="258">
        <v>25</v>
      </c>
      <c r="F157" s="259"/>
      <c r="G157" s="234"/>
    </row>
    <row r="158" spans="1:7" s="200" customFormat="1">
      <c r="A158" s="229" t="s">
        <v>408</v>
      </c>
      <c r="B158" s="230" t="s">
        <v>409</v>
      </c>
      <c r="C158" s="230" t="s">
        <v>410</v>
      </c>
      <c r="D158" s="231" t="s">
        <v>49</v>
      </c>
      <c r="E158" s="232">
        <v>0.5</v>
      </c>
      <c r="F158" s="233"/>
      <c r="G158" s="234"/>
    </row>
    <row r="159" spans="1:7" s="239" customFormat="1" outlineLevel="1">
      <c r="A159" s="235" t="s">
        <v>411</v>
      </c>
      <c r="B159" s="236" t="s">
        <v>17</v>
      </c>
      <c r="C159" s="237" t="s">
        <v>22</v>
      </c>
      <c r="D159" s="236" t="s">
        <v>23</v>
      </c>
      <c r="E159" s="238">
        <v>10.7</v>
      </c>
      <c r="F159" s="238">
        <v>5.35</v>
      </c>
    </row>
    <row r="160" spans="1:7" s="244" customFormat="1" ht="24" outlineLevel="1">
      <c r="A160" s="240" t="s">
        <v>412</v>
      </c>
      <c r="B160" s="241" t="s">
        <v>159</v>
      </c>
      <c r="C160" s="242" t="s">
        <v>160</v>
      </c>
      <c r="D160" s="241" t="s">
        <v>32</v>
      </c>
      <c r="E160" s="243">
        <v>0.47</v>
      </c>
      <c r="F160" s="243">
        <v>0.23499999999999999</v>
      </c>
    </row>
    <row r="161" spans="1:7" s="244" customFormat="1" outlineLevel="1">
      <c r="A161" s="245" t="s">
        <v>413</v>
      </c>
      <c r="B161" s="246" t="s">
        <v>414</v>
      </c>
      <c r="C161" s="247" t="s">
        <v>55</v>
      </c>
      <c r="D161" s="246" t="s">
        <v>32</v>
      </c>
      <c r="E161" s="248">
        <v>0.1</v>
      </c>
      <c r="F161" s="248">
        <v>0.05</v>
      </c>
    </row>
    <row r="162" spans="1:7" s="253" customFormat="1" outlineLevel="1">
      <c r="A162" s="249" t="s">
        <v>415</v>
      </c>
      <c r="B162" s="250" t="s">
        <v>416</v>
      </c>
      <c r="C162" s="251" t="s">
        <v>417</v>
      </c>
      <c r="D162" s="250" t="s">
        <v>49</v>
      </c>
      <c r="E162" s="252">
        <v>1.0149999999999999</v>
      </c>
      <c r="F162" s="252">
        <v>0.50749999999999995</v>
      </c>
    </row>
    <row r="163" spans="1:7" s="253" customFormat="1" outlineLevel="1">
      <c r="A163" s="254" t="s">
        <v>418</v>
      </c>
      <c r="B163" s="255" t="s">
        <v>295</v>
      </c>
      <c r="C163" s="256" t="s">
        <v>296</v>
      </c>
      <c r="D163" s="255" t="s">
        <v>27</v>
      </c>
      <c r="E163" s="257">
        <v>4.0000000000000001E-3</v>
      </c>
      <c r="F163" s="257">
        <v>2E-3</v>
      </c>
    </row>
    <row r="164" spans="1:7" s="253" customFormat="1" outlineLevel="1">
      <c r="A164" s="254" t="s">
        <v>419</v>
      </c>
      <c r="B164" s="255" t="s">
        <v>420</v>
      </c>
      <c r="C164" s="256" t="s">
        <v>421</v>
      </c>
      <c r="D164" s="255" t="s">
        <v>27</v>
      </c>
      <c r="E164" s="257">
        <v>8.9999999999999993E-3</v>
      </c>
      <c r="F164" s="257">
        <v>4.4999999999999997E-3</v>
      </c>
    </row>
    <row r="165" spans="1:7" s="253" customFormat="1" ht="24" outlineLevel="1">
      <c r="A165" s="254" t="s">
        <v>422</v>
      </c>
      <c r="B165" s="255" t="s">
        <v>423</v>
      </c>
      <c r="C165" s="256" t="s">
        <v>424</v>
      </c>
      <c r="D165" s="255" t="s">
        <v>49</v>
      </c>
      <c r="E165" s="257">
        <v>0.02</v>
      </c>
      <c r="F165" s="257">
        <v>0.01</v>
      </c>
    </row>
    <row r="166" spans="1:7" s="253" customFormat="1" outlineLevel="1">
      <c r="A166" s="254" t="s">
        <v>425</v>
      </c>
      <c r="B166" s="255" t="s">
        <v>426</v>
      </c>
      <c r="C166" s="256" t="s">
        <v>427</v>
      </c>
      <c r="D166" s="255" t="s">
        <v>59</v>
      </c>
      <c r="E166" s="257">
        <v>0.72</v>
      </c>
      <c r="F166" s="257">
        <v>0.36</v>
      </c>
    </row>
    <row r="167" spans="1:7" ht="15.75" customHeight="1">
      <c r="A167" s="226" t="s">
        <v>428</v>
      </c>
      <c r="B167" s="227"/>
      <c r="C167" s="227"/>
      <c r="D167" s="227"/>
      <c r="E167" s="227"/>
      <c r="F167" s="228"/>
    </row>
    <row r="168" spans="1:7" s="200" customFormat="1">
      <c r="A168" s="229" t="s">
        <v>429</v>
      </c>
      <c r="B168" s="230" t="s">
        <v>430</v>
      </c>
      <c r="C168" s="230" t="s">
        <v>431</v>
      </c>
      <c r="D168" s="231" t="s">
        <v>49</v>
      </c>
      <c r="E168" s="232">
        <v>1</v>
      </c>
      <c r="F168" s="233"/>
      <c r="G168" s="234"/>
    </row>
    <row r="169" spans="1:7" s="239" customFormat="1" outlineLevel="1">
      <c r="A169" s="235" t="s">
        <v>432</v>
      </c>
      <c r="B169" s="236" t="s">
        <v>17</v>
      </c>
      <c r="C169" s="237" t="s">
        <v>22</v>
      </c>
      <c r="D169" s="236" t="s">
        <v>23</v>
      </c>
      <c r="E169" s="238">
        <v>9.59</v>
      </c>
      <c r="F169" s="238">
        <v>9.59</v>
      </c>
    </row>
    <row r="170" spans="1:7" s="244" customFormat="1" ht="24" outlineLevel="1">
      <c r="A170" s="240" t="s">
        <v>433</v>
      </c>
      <c r="B170" s="241" t="s">
        <v>152</v>
      </c>
      <c r="C170" s="242" t="s">
        <v>153</v>
      </c>
      <c r="D170" s="241" t="s">
        <v>32</v>
      </c>
      <c r="E170" s="243">
        <v>2.84</v>
      </c>
      <c r="F170" s="243">
        <v>2.84</v>
      </c>
    </row>
    <row r="171" spans="1:7" s="244" customFormat="1" ht="24" outlineLevel="1">
      <c r="A171" s="245" t="s">
        <v>434</v>
      </c>
      <c r="B171" s="246" t="s">
        <v>155</v>
      </c>
      <c r="C171" s="247" t="s">
        <v>156</v>
      </c>
      <c r="D171" s="246" t="s">
        <v>32</v>
      </c>
      <c r="E171" s="248">
        <v>5.68</v>
      </c>
      <c r="F171" s="248">
        <v>5.68</v>
      </c>
    </row>
    <row r="172" spans="1:7" s="200" customFormat="1">
      <c r="A172" s="229" t="s">
        <v>435</v>
      </c>
      <c r="B172" s="230" t="s">
        <v>436</v>
      </c>
      <c r="C172" s="230" t="s">
        <v>437</v>
      </c>
      <c r="D172" s="231" t="s">
        <v>438</v>
      </c>
      <c r="E172" s="232">
        <v>0.1212</v>
      </c>
      <c r="F172" s="233"/>
      <c r="G172" s="234"/>
    </row>
    <row r="173" spans="1:7" s="239" customFormat="1" outlineLevel="1">
      <c r="A173" s="235" t="s">
        <v>439</v>
      </c>
      <c r="B173" s="236" t="s">
        <v>17</v>
      </c>
      <c r="C173" s="237" t="s">
        <v>22</v>
      </c>
      <c r="D173" s="236" t="s">
        <v>23</v>
      </c>
      <c r="E173" s="238">
        <v>10.84</v>
      </c>
      <c r="F173" s="238">
        <v>1.3138000000000001</v>
      </c>
    </row>
    <row r="174" spans="1:7" s="244" customFormat="1" ht="24" outlineLevel="1">
      <c r="A174" s="240" t="s">
        <v>440</v>
      </c>
      <c r="B174" s="241" t="s">
        <v>159</v>
      </c>
      <c r="C174" s="242" t="s">
        <v>160</v>
      </c>
      <c r="D174" s="241" t="s">
        <v>32</v>
      </c>
      <c r="E174" s="243">
        <v>0.88</v>
      </c>
      <c r="F174" s="243">
        <v>0.106656</v>
      </c>
    </row>
    <row r="175" spans="1:7" s="244" customFormat="1" outlineLevel="1">
      <c r="A175" s="245" t="s">
        <v>441</v>
      </c>
      <c r="B175" s="246" t="s">
        <v>442</v>
      </c>
      <c r="C175" s="247" t="s">
        <v>443</v>
      </c>
      <c r="D175" s="246" t="s">
        <v>32</v>
      </c>
      <c r="E175" s="248">
        <v>3.65</v>
      </c>
      <c r="F175" s="248">
        <v>0.44238</v>
      </c>
    </row>
    <row r="176" spans="1:7" s="253" customFormat="1" outlineLevel="1">
      <c r="A176" s="249" t="s">
        <v>444</v>
      </c>
      <c r="B176" s="250" t="s">
        <v>445</v>
      </c>
      <c r="C176" s="251" t="s">
        <v>446</v>
      </c>
      <c r="D176" s="250" t="s">
        <v>49</v>
      </c>
      <c r="E176" s="252">
        <v>8</v>
      </c>
      <c r="F176" s="252">
        <v>0.96960000000000002</v>
      </c>
    </row>
    <row r="177" spans="1:7" s="253" customFormat="1" outlineLevel="1">
      <c r="A177" s="254" t="s">
        <v>447</v>
      </c>
      <c r="B177" s="255" t="s">
        <v>448</v>
      </c>
      <c r="C177" s="256" t="s">
        <v>449</v>
      </c>
      <c r="D177" s="255" t="s">
        <v>92</v>
      </c>
      <c r="E177" s="257">
        <v>2</v>
      </c>
      <c r="F177" s="257">
        <v>0.2424</v>
      </c>
    </row>
    <row r="178" spans="1:7" s="200" customFormat="1" ht="25.5">
      <c r="A178" s="229" t="s">
        <v>450</v>
      </c>
      <c r="B178" s="230" t="s">
        <v>25</v>
      </c>
      <c r="C178" s="230" t="s">
        <v>26</v>
      </c>
      <c r="D178" s="231" t="s">
        <v>27</v>
      </c>
      <c r="E178" s="232">
        <v>2</v>
      </c>
      <c r="F178" s="233"/>
      <c r="G178" s="234"/>
    </row>
    <row r="179" spans="1:7" s="239" customFormat="1" outlineLevel="1">
      <c r="A179" s="235" t="s">
        <v>451</v>
      </c>
      <c r="B179" s="236" t="s">
        <v>17</v>
      </c>
      <c r="C179" s="237" t="s">
        <v>22</v>
      </c>
      <c r="D179" s="236" t="s">
        <v>23</v>
      </c>
      <c r="E179" s="238">
        <v>0.57769999999999999</v>
      </c>
      <c r="F179" s="238">
        <v>1.1554</v>
      </c>
    </row>
    <row r="180" spans="1:7" s="244" customFormat="1" outlineLevel="1">
      <c r="A180" s="240" t="s">
        <v>452</v>
      </c>
      <c r="B180" s="241" t="s">
        <v>168</v>
      </c>
      <c r="C180" s="242" t="s">
        <v>169</v>
      </c>
      <c r="D180" s="241" t="s">
        <v>32</v>
      </c>
      <c r="E180" s="243">
        <v>0.28999999999999998</v>
      </c>
      <c r="F180" s="243">
        <v>0.57999999999999996</v>
      </c>
    </row>
    <row r="181" spans="1:7" s="200" customFormat="1" ht="51">
      <c r="A181" s="229" t="s">
        <v>453</v>
      </c>
      <c r="B181" s="230" t="s">
        <v>165</v>
      </c>
      <c r="C181" s="230" t="s">
        <v>166</v>
      </c>
      <c r="D181" s="231" t="s">
        <v>27</v>
      </c>
      <c r="E181" s="232">
        <v>2.1212</v>
      </c>
      <c r="F181" s="233"/>
      <c r="G181" s="234"/>
    </row>
    <row r="182" spans="1:7" s="244" customFormat="1" outlineLevel="1">
      <c r="A182" s="240" t="s">
        <v>454</v>
      </c>
      <c r="B182" s="241" t="s">
        <v>168</v>
      </c>
      <c r="C182" s="242" t="s">
        <v>169</v>
      </c>
      <c r="D182" s="241" t="s">
        <v>32</v>
      </c>
      <c r="E182" s="243">
        <v>6.9536000000000001E-2</v>
      </c>
      <c r="F182" s="243">
        <v>0.14749999999999999</v>
      </c>
    </row>
    <row r="183" spans="1:7" s="200" customFormat="1" ht="38.25">
      <c r="A183" s="229" t="s">
        <v>455</v>
      </c>
      <c r="B183" s="230" t="s">
        <v>456</v>
      </c>
      <c r="C183" s="230" t="s">
        <v>457</v>
      </c>
      <c r="D183" s="231" t="s">
        <v>27</v>
      </c>
      <c r="E183" s="232">
        <v>0.1731</v>
      </c>
      <c r="F183" s="233"/>
      <c r="G183" s="234"/>
    </row>
    <row r="184" spans="1:7" s="239" customFormat="1" outlineLevel="1">
      <c r="A184" s="235" t="s">
        <v>458</v>
      </c>
      <c r="B184" s="236" t="s">
        <v>17</v>
      </c>
      <c r="C184" s="237" t="s">
        <v>22</v>
      </c>
      <c r="D184" s="236" t="s">
        <v>23</v>
      </c>
      <c r="E184" s="238">
        <v>141.13</v>
      </c>
      <c r="F184" s="238">
        <v>24.429600000000001</v>
      </c>
    </row>
    <row r="185" spans="1:7" s="244" customFormat="1" ht="24" outlineLevel="1">
      <c r="A185" s="240" t="s">
        <v>459</v>
      </c>
      <c r="B185" s="241" t="s">
        <v>460</v>
      </c>
      <c r="C185" s="242" t="s">
        <v>461</v>
      </c>
      <c r="D185" s="241" t="s">
        <v>32</v>
      </c>
      <c r="E185" s="243">
        <v>0.6</v>
      </c>
      <c r="F185" s="243">
        <v>0.10385999999999999</v>
      </c>
    </row>
    <row r="186" spans="1:7" s="244" customFormat="1" outlineLevel="1">
      <c r="A186" s="245" t="s">
        <v>462</v>
      </c>
      <c r="B186" s="246" t="s">
        <v>463</v>
      </c>
      <c r="C186" s="247" t="s">
        <v>464</v>
      </c>
      <c r="D186" s="246" t="s">
        <v>32</v>
      </c>
      <c r="E186" s="248">
        <v>10.37</v>
      </c>
      <c r="F186" s="248">
        <v>1.7949999999999999</v>
      </c>
    </row>
    <row r="187" spans="1:7" s="244" customFormat="1" outlineLevel="1">
      <c r="A187" s="245" t="s">
        <v>465</v>
      </c>
      <c r="B187" s="246" t="s">
        <v>466</v>
      </c>
      <c r="C187" s="247" t="s">
        <v>467</v>
      </c>
      <c r="D187" s="246" t="s">
        <v>32</v>
      </c>
      <c r="E187" s="248">
        <v>39.4</v>
      </c>
      <c r="F187" s="248">
        <v>6.8201000000000001</v>
      </c>
    </row>
    <row r="188" spans="1:7" s="244" customFormat="1" outlineLevel="1">
      <c r="A188" s="245" t="s">
        <v>468</v>
      </c>
      <c r="B188" s="246" t="s">
        <v>469</v>
      </c>
      <c r="C188" s="247" t="s">
        <v>470</v>
      </c>
      <c r="D188" s="246" t="s">
        <v>32</v>
      </c>
      <c r="E188" s="248">
        <v>2</v>
      </c>
      <c r="F188" s="248">
        <v>0.34620000000000001</v>
      </c>
    </row>
    <row r="189" spans="1:7" s="244" customFormat="1" outlineLevel="1">
      <c r="A189" s="245" t="s">
        <v>471</v>
      </c>
      <c r="B189" s="246" t="s">
        <v>472</v>
      </c>
      <c r="C189" s="247" t="s">
        <v>473</v>
      </c>
      <c r="D189" s="246" t="s">
        <v>32</v>
      </c>
      <c r="E189" s="248">
        <v>18.8</v>
      </c>
      <c r="F189" s="248">
        <v>3.2543000000000002</v>
      </c>
    </row>
    <row r="190" spans="1:7" s="244" customFormat="1" outlineLevel="1">
      <c r="A190" s="245" t="s">
        <v>474</v>
      </c>
      <c r="B190" s="246" t="s">
        <v>475</v>
      </c>
      <c r="C190" s="247" t="s">
        <v>476</v>
      </c>
      <c r="D190" s="246" t="s">
        <v>32</v>
      </c>
      <c r="E190" s="248">
        <v>4</v>
      </c>
      <c r="F190" s="248">
        <v>0.69240000000000002</v>
      </c>
    </row>
    <row r="191" spans="1:7" s="244" customFormat="1" outlineLevel="1">
      <c r="A191" s="245" t="s">
        <v>477</v>
      </c>
      <c r="B191" s="246" t="s">
        <v>478</v>
      </c>
      <c r="C191" s="247" t="s">
        <v>479</v>
      </c>
      <c r="D191" s="246" t="s">
        <v>32</v>
      </c>
      <c r="E191" s="248">
        <v>30.3</v>
      </c>
      <c r="F191" s="248">
        <v>5.2449000000000003</v>
      </c>
    </row>
    <row r="192" spans="1:7" s="244" customFormat="1" outlineLevel="1">
      <c r="A192" s="245" t="s">
        <v>480</v>
      </c>
      <c r="B192" s="246" t="s">
        <v>481</v>
      </c>
      <c r="C192" s="247" t="s">
        <v>482</v>
      </c>
      <c r="D192" s="246" t="s">
        <v>32</v>
      </c>
      <c r="E192" s="248">
        <v>1.2</v>
      </c>
      <c r="F192" s="248">
        <v>0.20771999999999999</v>
      </c>
    </row>
    <row r="193" spans="1:7" s="244" customFormat="1" outlineLevel="1">
      <c r="A193" s="245" t="s">
        <v>483</v>
      </c>
      <c r="B193" s="246" t="s">
        <v>442</v>
      </c>
      <c r="C193" s="247" t="s">
        <v>443</v>
      </c>
      <c r="D193" s="246" t="s">
        <v>32</v>
      </c>
      <c r="E193" s="248">
        <v>0.9</v>
      </c>
      <c r="F193" s="248">
        <v>0.15579000000000001</v>
      </c>
    </row>
    <row r="194" spans="1:7" s="253" customFormat="1" outlineLevel="1">
      <c r="A194" s="249" t="s">
        <v>484</v>
      </c>
      <c r="B194" s="250" t="s">
        <v>445</v>
      </c>
      <c r="C194" s="251" t="s">
        <v>446</v>
      </c>
      <c r="D194" s="250" t="s">
        <v>49</v>
      </c>
      <c r="E194" s="252">
        <v>30.1</v>
      </c>
      <c r="F194" s="252">
        <v>5.2103000000000002</v>
      </c>
    </row>
    <row r="195" spans="1:7" s="253" customFormat="1" outlineLevel="1">
      <c r="A195" s="254" t="s">
        <v>485</v>
      </c>
      <c r="B195" s="255" t="s">
        <v>486</v>
      </c>
      <c r="C195" s="256" t="s">
        <v>487</v>
      </c>
      <c r="D195" s="255" t="s">
        <v>27</v>
      </c>
      <c r="E195" s="257">
        <v>1.9E-2</v>
      </c>
      <c r="F195" s="257">
        <v>3.2889999999999998E-3</v>
      </c>
    </row>
    <row r="196" spans="1:7" s="253" customFormat="1" outlineLevel="1">
      <c r="A196" s="254" t="s">
        <v>488</v>
      </c>
      <c r="B196" s="255" t="s">
        <v>489</v>
      </c>
      <c r="C196" s="256" t="s">
        <v>490</v>
      </c>
      <c r="D196" s="255" t="s">
        <v>281</v>
      </c>
      <c r="E196" s="257">
        <v>8</v>
      </c>
      <c r="F196" s="257">
        <v>1.3848</v>
      </c>
    </row>
    <row r="197" spans="1:7" s="253" customFormat="1" outlineLevel="1">
      <c r="A197" s="254" t="s">
        <v>491</v>
      </c>
      <c r="B197" s="255" t="s">
        <v>492</v>
      </c>
      <c r="C197" s="256" t="s">
        <v>493</v>
      </c>
      <c r="D197" s="255" t="s">
        <v>281</v>
      </c>
      <c r="E197" s="257">
        <v>4</v>
      </c>
      <c r="F197" s="257">
        <v>0.69240000000000002</v>
      </c>
    </row>
    <row r="198" spans="1:7" s="253" customFormat="1" outlineLevel="1">
      <c r="A198" s="254" t="s">
        <v>494</v>
      </c>
      <c r="B198" s="255" t="s">
        <v>448</v>
      </c>
      <c r="C198" s="256" t="s">
        <v>449</v>
      </c>
      <c r="D198" s="255" t="s">
        <v>92</v>
      </c>
      <c r="E198" s="257">
        <v>5.12</v>
      </c>
      <c r="F198" s="257">
        <v>0.88627199999999995</v>
      </c>
    </row>
    <row r="199" spans="1:7" s="200" customFormat="1" ht="25.5">
      <c r="A199" s="229" t="s">
        <v>495</v>
      </c>
      <c r="B199" s="230" t="s">
        <v>496</v>
      </c>
      <c r="C199" s="230" t="s">
        <v>497</v>
      </c>
      <c r="D199" s="231" t="s">
        <v>146</v>
      </c>
      <c r="E199" s="232">
        <v>0.01</v>
      </c>
      <c r="F199" s="233"/>
      <c r="G199" s="234"/>
    </row>
    <row r="200" spans="1:7" s="239" customFormat="1" outlineLevel="1">
      <c r="A200" s="235" t="s">
        <v>498</v>
      </c>
      <c r="B200" s="236" t="s">
        <v>17</v>
      </c>
      <c r="C200" s="237" t="s">
        <v>22</v>
      </c>
      <c r="D200" s="236" t="s">
        <v>23</v>
      </c>
      <c r="E200" s="238">
        <v>180</v>
      </c>
      <c r="F200" s="238">
        <v>1.8</v>
      </c>
    </row>
    <row r="201" spans="1:7" s="244" customFormat="1" outlineLevel="1">
      <c r="A201" s="240" t="s">
        <v>499</v>
      </c>
      <c r="B201" s="241" t="s">
        <v>500</v>
      </c>
      <c r="C201" s="242" t="s">
        <v>501</v>
      </c>
      <c r="D201" s="241" t="s">
        <v>32</v>
      </c>
      <c r="E201" s="243">
        <v>48</v>
      </c>
      <c r="F201" s="243">
        <v>0.48</v>
      </c>
    </row>
    <row r="202" spans="1:7" s="244" customFormat="1" outlineLevel="1">
      <c r="A202" s="245" t="s">
        <v>502</v>
      </c>
      <c r="B202" s="246" t="s">
        <v>414</v>
      </c>
      <c r="C202" s="247" t="s">
        <v>55</v>
      </c>
      <c r="D202" s="246" t="s">
        <v>32</v>
      </c>
      <c r="E202" s="248">
        <v>0.13</v>
      </c>
      <c r="F202" s="248">
        <v>1.2999999999999999E-3</v>
      </c>
    </row>
    <row r="203" spans="1:7" s="253" customFormat="1" outlineLevel="1">
      <c r="A203" s="249" t="s">
        <v>503</v>
      </c>
      <c r="B203" s="250" t="s">
        <v>416</v>
      </c>
      <c r="C203" s="251" t="s">
        <v>417</v>
      </c>
      <c r="D203" s="250" t="s">
        <v>49</v>
      </c>
      <c r="E203" s="252">
        <v>102</v>
      </c>
      <c r="F203" s="252">
        <v>1.02</v>
      </c>
    </row>
    <row r="204" spans="1:7" s="253" customFormat="1" outlineLevel="1">
      <c r="A204" s="254" t="s">
        <v>504</v>
      </c>
      <c r="B204" s="255" t="s">
        <v>505</v>
      </c>
      <c r="C204" s="256" t="s">
        <v>506</v>
      </c>
      <c r="D204" s="255" t="s">
        <v>59</v>
      </c>
      <c r="E204" s="257">
        <v>250</v>
      </c>
      <c r="F204" s="257">
        <v>2.5</v>
      </c>
    </row>
    <row r="205" spans="1:7" s="200" customFormat="1">
      <c r="A205" s="229" t="s">
        <v>507</v>
      </c>
      <c r="B205" s="230" t="s">
        <v>508</v>
      </c>
      <c r="C205" s="230" t="s">
        <v>509</v>
      </c>
      <c r="D205" s="231" t="s">
        <v>281</v>
      </c>
      <c r="E205" s="232">
        <v>85</v>
      </c>
      <c r="F205" s="233"/>
      <c r="G205" s="234"/>
    </row>
    <row r="206" spans="1:7" s="239" customFormat="1" outlineLevel="1">
      <c r="A206" s="235" t="s">
        <v>510</v>
      </c>
      <c r="B206" s="236" t="s">
        <v>17</v>
      </c>
      <c r="C206" s="237" t="s">
        <v>22</v>
      </c>
      <c r="D206" s="236" t="s">
        <v>23</v>
      </c>
      <c r="E206" s="238">
        <v>0.6</v>
      </c>
      <c r="F206" s="238">
        <v>51</v>
      </c>
    </row>
    <row r="207" spans="1:7" s="244" customFormat="1" ht="24" outlineLevel="1">
      <c r="A207" s="240" t="s">
        <v>511</v>
      </c>
      <c r="B207" s="241" t="s">
        <v>159</v>
      </c>
      <c r="C207" s="242" t="s">
        <v>160</v>
      </c>
      <c r="D207" s="241" t="s">
        <v>32</v>
      </c>
      <c r="E207" s="243">
        <v>0.04</v>
      </c>
      <c r="F207" s="243">
        <v>3.4</v>
      </c>
    </row>
    <row r="208" spans="1:7" s="244" customFormat="1" outlineLevel="1">
      <c r="A208" s="245" t="s">
        <v>512</v>
      </c>
      <c r="B208" s="246" t="s">
        <v>414</v>
      </c>
      <c r="C208" s="247" t="s">
        <v>55</v>
      </c>
      <c r="D208" s="246" t="s">
        <v>32</v>
      </c>
      <c r="E208" s="248">
        <v>0.04</v>
      </c>
      <c r="F208" s="248">
        <v>3.4</v>
      </c>
    </row>
    <row r="209" spans="1:7" s="253" customFormat="1" outlineLevel="1">
      <c r="A209" s="249" t="s">
        <v>513</v>
      </c>
      <c r="B209" s="250" t="s">
        <v>514</v>
      </c>
      <c r="C209" s="251" t="s">
        <v>515</v>
      </c>
      <c r="D209" s="250" t="s">
        <v>49</v>
      </c>
      <c r="E209" s="252">
        <v>0.01</v>
      </c>
      <c r="F209" s="252">
        <v>0.85</v>
      </c>
    </row>
    <row r="210" spans="1:7" s="200" customFormat="1">
      <c r="A210" s="229" t="s">
        <v>516</v>
      </c>
      <c r="B210" s="230" t="s">
        <v>517</v>
      </c>
      <c r="C210" s="230" t="s">
        <v>518</v>
      </c>
      <c r="D210" s="231" t="s">
        <v>281</v>
      </c>
      <c r="E210" s="258">
        <v>85</v>
      </c>
      <c r="F210" s="259"/>
      <c r="G210" s="234"/>
    </row>
    <row r="211" spans="1:7" s="200" customFormat="1">
      <c r="A211" s="229" t="s">
        <v>519</v>
      </c>
      <c r="B211" s="230" t="s">
        <v>520</v>
      </c>
      <c r="C211" s="230" t="s">
        <v>521</v>
      </c>
      <c r="D211" s="231" t="s">
        <v>92</v>
      </c>
      <c r="E211" s="258">
        <v>85.85</v>
      </c>
      <c r="F211" s="259"/>
      <c r="G211" s="234"/>
    </row>
    <row r="212" spans="1:7" s="200" customFormat="1" ht="51">
      <c r="A212" s="229" t="s">
        <v>522</v>
      </c>
      <c r="B212" s="230" t="s">
        <v>165</v>
      </c>
      <c r="C212" s="230" t="s">
        <v>166</v>
      </c>
      <c r="D212" s="231" t="s">
        <v>27</v>
      </c>
      <c r="E212" s="232">
        <v>1.105</v>
      </c>
      <c r="F212" s="233"/>
      <c r="G212" s="234"/>
    </row>
    <row r="213" spans="1:7" s="244" customFormat="1" outlineLevel="1">
      <c r="A213" s="240" t="s">
        <v>523</v>
      </c>
      <c r="B213" s="241" t="s">
        <v>168</v>
      </c>
      <c r="C213" s="242" t="s">
        <v>169</v>
      </c>
      <c r="D213" s="241" t="s">
        <v>32</v>
      </c>
      <c r="E213" s="243">
        <v>6.9536000000000001E-2</v>
      </c>
      <c r="F213" s="243">
        <v>7.6837000000000003E-2</v>
      </c>
    </row>
    <row r="214" spans="1:7" ht="15.75" customHeight="1">
      <c r="A214" s="226" t="s">
        <v>524</v>
      </c>
      <c r="B214" s="227"/>
      <c r="C214" s="227"/>
      <c r="D214" s="227"/>
      <c r="E214" s="227"/>
      <c r="F214" s="228"/>
    </row>
    <row r="215" spans="1:7" s="200" customFormat="1" ht="25.5">
      <c r="A215" s="229" t="s">
        <v>525</v>
      </c>
      <c r="B215" s="230" t="s">
        <v>526</v>
      </c>
      <c r="C215" s="230" t="s">
        <v>527</v>
      </c>
      <c r="D215" s="231" t="s">
        <v>135</v>
      </c>
      <c r="E215" s="232">
        <v>4.16</v>
      </c>
      <c r="F215" s="233"/>
      <c r="G215" s="234"/>
    </row>
    <row r="216" spans="1:7" s="239" customFormat="1" outlineLevel="1">
      <c r="A216" s="235" t="s">
        <v>528</v>
      </c>
      <c r="B216" s="236" t="s">
        <v>17</v>
      </c>
      <c r="C216" s="237" t="s">
        <v>22</v>
      </c>
      <c r="D216" s="236" t="s">
        <v>23</v>
      </c>
      <c r="E216" s="238">
        <v>37.799999999999997</v>
      </c>
      <c r="F216" s="238">
        <v>157.24799999999999</v>
      </c>
    </row>
    <row r="217" spans="1:7" s="244" customFormat="1" ht="24" outlineLevel="1">
      <c r="A217" s="240" t="s">
        <v>529</v>
      </c>
      <c r="B217" s="241" t="s">
        <v>159</v>
      </c>
      <c r="C217" s="242" t="s">
        <v>160</v>
      </c>
      <c r="D217" s="241" t="s">
        <v>32</v>
      </c>
      <c r="E217" s="243">
        <v>2.2200000000000002</v>
      </c>
      <c r="F217" s="243">
        <v>9.2352000000000007</v>
      </c>
    </row>
    <row r="218" spans="1:7" s="244" customFormat="1" outlineLevel="1">
      <c r="A218" s="245" t="s">
        <v>530</v>
      </c>
      <c r="B218" s="246" t="s">
        <v>414</v>
      </c>
      <c r="C218" s="247" t="s">
        <v>55</v>
      </c>
      <c r="D218" s="246" t="s">
        <v>32</v>
      </c>
      <c r="E218" s="248">
        <v>0.2</v>
      </c>
      <c r="F218" s="248">
        <v>0.83199999999999996</v>
      </c>
    </row>
    <row r="219" spans="1:7" s="244" customFormat="1" outlineLevel="1">
      <c r="A219" s="245" t="s">
        <v>531</v>
      </c>
      <c r="B219" s="246" t="s">
        <v>442</v>
      </c>
      <c r="C219" s="247" t="s">
        <v>443</v>
      </c>
      <c r="D219" s="246" t="s">
        <v>32</v>
      </c>
      <c r="E219" s="248">
        <v>2.0299999999999998</v>
      </c>
      <c r="F219" s="248">
        <v>8.4448000000000008</v>
      </c>
    </row>
    <row r="220" spans="1:7" s="253" customFormat="1" outlineLevel="1">
      <c r="A220" s="249" t="s">
        <v>532</v>
      </c>
      <c r="B220" s="250" t="s">
        <v>445</v>
      </c>
      <c r="C220" s="251" t="s">
        <v>446</v>
      </c>
      <c r="D220" s="250" t="s">
        <v>49</v>
      </c>
      <c r="E220" s="252">
        <v>3.04</v>
      </c>
      <c r="F220" s="252">
        <v>12.6464</v>
      </c>
    </row>
    <row r="221" spans="1:7" s="253" customFormat="1" outlineLevel="1">
      <c r="A221" s="254" t="s">
        <v>533</v>
      </c>
      <c r="B221" s="255" t="s">
        <v>534</v>
      </c>
      <c r="C221" s="256" t="s">
        <v>449</v>
      </c>
      <c r="D221" s="255" t="s">
        <v>92</v>
      </c>
      <c r="E221" s="257">
        <v>0.75</v>
      </c>
      <c r="F221" s="257">
        <v>3.12</v>
      </c>
    </row>
    <row r="222" spans="1:7" s="200" customFormat="1" ht="25.5">
      <c r="A222" s="229" t="s">
        <v>535</v>
      </c>
      <c r="B222" s="230" t="s">
        <v>536</v>
      </c>
      <c r="C222" s="230" t="s">
        <v>537</v>
      </c>
      <c r="D222" s="231" t="s">
        <v>135</v>
      </c>
      <c r="E222" s="232">
        <v>0.08</v>
      </c>
      <c r="F222" s="233"/>
      <c r="G222" s="234"/>
    </row>
    <row r="223" spans="1:7" s="239" customFormat="1" outlineLevel="1">
      <c r="A223" s="235" t="s">
        <v>538</v>
      </c>
      <c r="B223" s="236" t="s">
        <v>17</v>
      </c>
      <c r="C223" s="237" t="s">
        <v>22</v>
      </c>
      <c r="D223" s="236" t="s">
        <v>23</v>
      </c>
      <c r="E223" s="238">
        <v>37.799999999999997</v>
      </c>
      <c r="F223" s="238">
        <v>3.024</v>
      </c>
    </row>
    <row r="224" spans="1:7" s="244" customFormat="1" ht="24" outlineLevel="1">
      <c r="A224" s="240" t="s">
        <v>539</v>
      </c>
      <c r="B224" s="241" t="s">
        <v>159</v>
      </c>
      <c r="C224" s="242" t="s">
        <v>160</v>
      </c>
      <c r="D224" s="241" t="s">
        <v>32</v>
      </c>
      <c r="E224" s="243">
        <v>2.2200000000000002</v>
      </c>
      <c r="F224" s="243">
        <v>0.17760000000000001</v>
      </c>
    </row>
    <row r="225" spans="1:7" s="244" customFormat="1" outlineLevel="1">
      <c r="A225" s="245" t="s">
        <v>540</v>
      </c>
      <c r="B225" s="246" t="s">
        <v>414</v>
      </c>
      <c r="C225" s="247" t="s">
        <v>55</v>
      </c>
      <c r="D225" s="246" t="s">
        <v>32</v>
      </c>
      <c r="E225" s="248">
        <v>0.2</v>
      </c>
      <c r="F225" s="248">
        <v>1.6E-2</v>
      </c>
    </row>
    <row r="226" spans="1:7" s="244" customFormat="1" outlineLevel="1">
      <c r="A226" s="245" t="s">
        <v>541</v>
      </c>
      <c r="B226" s="246" t="s">
        <v>442</v>
      </c>
      <c r="C226" s="247" t="s">
        <v>443</v>
      </c>
      <c r="D226" s="246" t="s">
        <v>32</v>
      </c>
      <c r="E226" s="248">
        <v>2.0299999999999998</v>
      </c>
      <c r="F226" s="248">
        <v>0.16239999999999999</v>
      </c>
    </row>
    <row r="227" spans="1:7" s="253" customFormat="1" outlineLevel="1">
      <c r="A227" s="249" t="s">
        <v>542</v>
      </c>
      <c r="B227" s="250" t="s">
        <v>445</v>
      </c>
      <c r="C227" s="251" t="s">
        <v>446</v>
      </c>
      <c r="D227" s="250" t="s">
        <v>49</v>
      </c>
      <c r="E227" s="252">
        <v>3.04</v>
      </c>
      <c r="F227" s="252">
        <v>0.2432</v>
      </c>
    </row>
    <row r="228" spans="1:7" s="253" customFormat="1" outlineLevel="1">
      <c r="A228" s="254" t="s">
        <v>543</v>
      </c>
      <c r="B228" s="255" t="s">
        <v>534</v>
      </c>
      <c r="C228" s="256" t="s">
        <v>449</v>
      </c>
      <c r="D228" s="255" t="s">
        <v>92</v>
      </c>
      <c r="E228" s="257">
        <v>0.75</v>
      </c>
      <c r="F228" s="257">
        <v>0.06</v>
      </c>
    </row>
    <row r="229" spans="1:7" s="200" customFormat="1" ht="51">
      <c r="A229" s="229" t="s">
        <v>544</v>
      </c>
      <c r="B229" s="230" t="s">
        <v>165</v>
      </c>
      <c r="C229" s="230" t="s">
        <v>166</v>
      </c>
      <c r="D229" s="231" t="s">
        <v>27</v>
      </c>
      <c r="E229" s="232">
        <v>7.2716000000000003</v>
      </c>
      <c r="F229" s="233"/>
      <c r="G229" s="234"/>
    </row>
    <row r="230" spans="1:7" s="244" customFormat="1" outlineLevel="1">
      <c r="A230" s="240" t="s">
        <v>545</v>
      </c>
      <c r="B230" s="241" t="s">
        <v>168</v>
      </c>
      <c r="C230" s="242" t="s">
        <v>169</v>
      </c>
      <c r="D230" s="241" t="s">
        <v>32</v>
      </c>
      <c r="E230" s="243">
        <v>6.9536000000000001E-2</v>
      </c>
      <c r="F230" s="243">
        <v>0.50563800000000003</v>
      </c>
    </row>
    <row r="231" spans="1:7" s="200" customFormat="1" ht="25.5">
      <c r="A231" s="229" t="s">
        <v>546</v>
      </c>
      <c r="B231" s="230" t="s">
        <v>547</v>
      </c>
      <c r="C231" s="230" t="s">
        <v>548</v>
      </c>
      <c r="D231" s="231" t="s">
        <v>549</v>
      </c>
      <c r="E231" s="232">
        <v>0.41599999999999998</v>
      </c>
      <c r="F231" s="233"/>
      <c r="G231" s="234"/>
    </row>
    <row r="232" spans="1:7" s="239" customFormat="1" outlineLevel="1">
      <c r="A232" s="235" t="s">
        <v>550</v>
      </c>
      <c r="B232" s="236" t="s">
        <v>17</v>
      </c>
      <c r="C232" s="237" t="s">
        <v>22</v>
      </c>
      <c r="D232" s="236" t="s">
        <v>23</v>
      </c>
      <c r="E232" s="238">
        <v>669</v>
      </c>
      <c r="F232" s="238">
        <v>278.30399999999997</v>
      </c>
    </row>
    <row r="233" spans="1:7" s="244" customFormat="1" ht="24" outlineLevel="1">
      <c r="A233" s="240" t="s">
        <v>551</v>
      </c>
      <c r="B233" s="241" t="s">
        <v>552</v>
      </c>
      <c r="C233" s="242" t="s">
        <v>553</v>
      </c>
      <c r="D233" s="241" t="s">
        <v>32</v>
      </c>
      <c r="E233" s="243">
        <v>263.2</v>
      </c>
      <c r="F233" s="243">
        <v>109.49120000000001</v>
      </c>
    </row>
    <row r="234" spans="1:7" s="244" customFormat="1" ht="24" outlineLevel="1">
      <c r="A234" s="245" t="s">
        <v>554</v>
      </c>
      <c r="B234" s="246" t="s">
        <v>152</v>
      </c>
      <c r="C234" s="247" t="s">
        <v>153</v>
      </c>
      <c r="D234" s="246" t="s">
        <v>32</v>
      </c>
      <c r="E234" s="248">
        <v>17.399999999999999</v>
      </c>
      <c r="F234" s="248">
        <v>7.2384000000000004</v>
      </c>
    </row>
    <row r="235" spans="1:7" s="244" customFormat="1" ht="24" outlineLevel="1">
      <c r="A235" s="245" t="s">
        <v>555</v>
      </c>
      <c r="B235" s="246" t="s">
        <v>159</v>
      </c>
      <c r="C235" s="247" t="s">
        <v>160</v>
      </c>
      <c r="D235" s="246" t="s">
        <v>32</v>
      </c>
      <c r="E235" s="248">
        <v>0.15</v>
      </c>
      <c r="F235" s="248">
        <v>6.2399999999999997E-2</v>
      </c>
    </row>
    <row r="236" spans="1:7" s="244" customFormat="1" ht="24" outlineLevel="1">
      <c r="A236" s="245" t="s">
        <v>556</v>
      </c>
      <c r="B236" s="246" t="s">
        <v>557</v>
      </c>
      <c r="C236" s="247" t="s">
        <v>558</v>
      </c>
      <c r="D236" s="246" t="s">
        <v>32</v>
      </c>
      <c r="E236" s="248">
        <v>48.5</v>
      </c>
      <c r="F236" s="248">
        <v>20.175999999999998</v>
      </c>
    </row>
    <row r="237" spans="1:7" s="244" customFormat="1" outlineLevel="1">
      <c r="A237" s="245" t="s">
        <v>559</v>
      </c>
      <c r="B237" s="246" t="s">
        <v>466</v>
      </c>
      <c r="C237" s="247" t="s">
        <v>467</v>
      </c>
      <c r="D237" s="246" t="s">
        <v>32</v>
      </c>
      <c r="E237" s="248">
        <v>24.75</v>
      </c>
      <c r="F237" s="248">
        <v>10.295999999999999</v>
      </c>
    </row>
    <row r="238" spans="1:7" s="244" customFormat="1" outlineLevel="1">
      <c r="A238" s="245" t="s">
        <v>560</v>
      </c>
      <c r="B238" s="246" t="s">
        <v>561</v>
      </c>
      <c r="C238" s="247" t="s">
        <v>562</v>
      </c>
      <c r="D238" s="246" t="s">
        <v>32</v>
      </c>
      <c r="E238" s="248">
        <v>34.799999999999997</v>
      </c>
      <c r="F238" s="248">
        <v>14.476800000000001</v>
      </c>
    </row>
    <row r="239" spans="1:7" s="244" customFormat="1" outlineLevel="1">
      <c r="A239" s="245" t="s">
        <v>563</v>
      </c>
      <c r="B239" s="246" t="s">
        <v>564</v>
      </c>
      <c r="C239" s="247" t="s">
        <v>565</v>
      </c>
      <c r="D239" s="246" t="s">
        <v>32</v>
      </c>
      <c r="E239" s="248">
        <v>12.38</v>
      </c>
      <c r="F239" s="248">
        <v>5.1501000000000001</v>
      </c>
    </row>
    <row r="240" spans="1:7" s="244" customFormat="1" outlineLevel="1">
      <c r="A240" s="245" t="s">
        <v>566</v>
      </c>
      <c r="B240" s="246" t="s">
        <v>414</v>
      </c>
      <c r="C240" s="247" t="s">
        <v>55</v>
      </c>
      <c r="D240" s="246" t="s">
        <v>32</v>
      </c>
      <c r="E240" s="248">
        <v>0.23</v>
      </c>
      <c r="F240" s="248">
        <v>9.5680000000000001E-2</v>
      </c>
    </row>
    <row r="241" spans="1:7" s="253" customFormat="1" outlineLevel="1">
      <c r="A241" s="249" t="s">
        <v>567</v>
      </c>
      <c r="B241" s="250" t="s">
        <v>568</v>
      </c>
      <c r="C241" s="251" t="s">
        <v>569</v>
      </c>
      <c r="D241" s="250" t="s">
        <v>27</v>
      </c>
      <c r="E241" s="252">
        <v>0.157</v>
      </c>
      <c r="F241" s="252">
        <v>6.5311999999999995E-2</v>
      </c>
    </row>
    <row r="242" spans="1:7" s="253" customFormat="1" outlineLevel="1">
      <c r="A242" s="254" t="s">
        <v>570</v>
      </c>
      <c r="B242" s="255" t="s">
        <v>489</v>
      </c>
      <c r="C242" s="256" t="s">
        <v>490</v>
      </c>
      <c r="D242" s="255" t="s">
        <v>281</v>
      </c>
      <c r="E242" s="257">
        <v>2.48</v>
      </c>
      <c r="F242" s="257">
        <v>1.0317000000000001</v>
      </c>
    </row>
    <row r="243" spans="1:7" s="200" customFormat="1" ht="25.5">
      <c r="A243" s="229" t="s">
        <v>571</v>
      </c>
      <c r="B243" s="230" t="s">
        <v>572</v>
      </c>
      <c r="C243" s="230" t="s">
        <v>573</v>
      </c>
      <c r="D243" s="231" t="s">
        <v>549</v>
      </c>
      <c r="E243" s="232">
        <v>8.0000000000000002E-3</v>
      </c>
      <c r="F243" s="233"/>
      <c r="G243" s="234"/>
    </row>
    <row r="244" spans="1:7" s="239" customFormat="1" outlineLevel="1">
      <c r="A244" s="235" t="s">
        <v>574</v>
      </c>
      <c r="B244" s="236" t="s">
        <v>17</v>
      </c>
      <c r="C244" s="237" t="s">
        <v>22</v>
      </c>
      <c r="D244" s="236" t="s">
        <v>23</v>
      </c>
      <c r="E244" s="238">
        <v>701</v>
      </c>
      <c r="F244" s="238">
        <v>5.6079999999999997</v>
      </c>
    </row>
    <row r="245" spans="1:7" s="244" customFormat="1" ht="24" outlineLevel="1">
      <c r="A245" s="240" t="s">
        <v>575</v>
      </c>
      <c r="B245" s="241" t="s">
        <v>552</v>
      </c>
      <c r="C245" s="242" t="s">
        <v>553</v>
      </c>
      <c r="D245" s="241" t="s">
        <v>32</v>
      </c>
      <c r="E245" s="243">
        <v>257.60000000000002</v>
      </c>
      <c r="F245" s="243">
        <v>2.0608</v>
      </c>
    </row>
    <row r="246" spans="1:7" s="244" customFormat="1" ht="24" outlineLevel="1">
      <c r="A246" s="245" t="s">
        <v>576</v>
      </c>
      <c r="B246" s="246" t="s">
        <v>152</v>
      </c>
      <c r="C246" s="247" t="s">
        <v>153</v>
      </c>
      <c r="D246" s="246" t="s">
        <v>32</v>
      </c>
      <c r="E246" s="248">
        <v>17.399999999999999</v>
      </c>
      <c r="F246" s="248">
        <v>0.13919999999999999</v>
      </c>
    </row>
    <row r="247" spans="1:7" s="244" customFormat="1" ht="24" outlineLevel="1">
      <c r="A247" s="245" t="s">
        <v>577</v>
      </c>
      <c r="B247" s="246" t="s">
        <v>159</v>
      </c>
      <c r="C247" s="247" t="s">
        <v>160</v>
      </c>
      <c r="D247" s="246" t="s">
        <v>32</v>
      </c>
      <c r="E247" s="248">
        <v>0.13</v>
      </c>
      <c r="F247" s="248">
        <v>1.0399999999999999E-3</v>
      </c>
    </row>
    <row r="248" spans="1:7" s="244" customFormat="1" ht="24" outlineLevel="1">
      <c r="A248" s="245" t="s">
        <v>578</v>
      </c>
      <c r="B248" s="246" t="s">
        <v>557</v>
      </c>
      <c r="C248" s="247" t="s">
        <v>558</v>
      </c>
      <c r="D248" s="246" t="s">
        <v>32</v>
      </c>
      <c r="E248" s="248">
        <v>56.56</v>
      </c>
      <c r="F248" s="248">
        <v>0.45247999999999999</v>
      </c>
    </row>
    <row r="249" spans="1:7" s="244" customFormat="1" outlineLevel="1">
      <c r="A249" s="245" t="s">
        <v>579</v>
      </c>
      <c r="B249" s="246" t="s">
        <v>466</v>
      </c>
      <c r="C249" s="247" t="s">
        <v>467</v>
      </c>
      <c r="D249" s="246" t="s">
        <v>32</v>
      </c>
      <c r="E249" s="248">
        <v>24.75</v>
      </c>
      <c r="F249" s="248">
        <v>0.19800000000000001</v>
      </c>
    </row>
    <row r="250" spans="1:7" s="244" customFormat="1" outlineLevel="1">
      <c r="A250" s="245" t="s">
        <v>580</v>
      </c>
      <c r="B250" s="246" t="s">
        <v>561</v>
      </c>
      <c r="C250" s="247" t="s">
        <v>562</v>
      </c>
      <c r="D250" s="246" t="s">
        <v>32</v>
      </c>
      <c r="E250" s="248">
        <v>34.799999999999997</v>
      </c>
      <c r="F250" s="248">
        <v>0.27839999999999998</v>
      </c>
    </row>
    <row r="251" spans="1:7" s="244" customFormat="1" outlineLevel="1">
      <c r="A251" s="245" t="s">
        <v>581</v>
      </c>
      <c r="B251" s="246" t="s">
        <v>564</v>
      </c>
      <c r="C251" s="247" t="s">
        <v>565</v>
      </c>
      <c r="D251" s="246" t="s">
        <v>32</v>
      </c>
      <c r="E251" s="248">
        <v>12.38</v>
      </c>
      <c r="F251" s="248">
        <v>9.9040000000000003E-2</v>
      </c>
    </row>
    <row r="252" spans="1:7" s="244" customFormat="1" outlineLevel="1">
      <c r="A252" s="245" t="s">
        <v>582</v>
      </c>
      <c r="B252" s="246" t="s">
        <v>414</v>
      </c>
      <c r="C252" s="247" t="s">
        <v>55</v>
      </c>
      <c r="D252" s="246" t="s">
        <v>32</v>
      </c>
      <c r="E252" s="248">
        <v>0.2</v>
      </c>
      <c r="F252" s="248">
        <v>1.6000000000000001E-3</v>
      </c>
    </row>
    <row r="253" spans="1:7" s="253" customFormat="1" outlineLevel="1">
      <c r="A253" s="249" t="s">
        <v>583</v>
      </c>
      <c r="B253" s="250" t="s">
        <v>568</v>
      </c>
      <c r="C253" s="251" t="s">
        <v>569</v>
      </c>
      <c r="D253" s="250" t="s">
        <v>27</v>
      </c>
      <c r="E253" s="252">
        <v>0.155</v>
      </c>
      <c r="F253" s="252">
        <v>1.24E-3</v>
      </c>
    </row>
    <row r="254" spans="1:7" s="253" customFormat="1" outlineLevel="1">
      <c r="A254" s="254" t="s">
        <v>584</v>
      </c>
      <c r="B254" s="255" t="s">
        <v>489</v>
      </c>
      <c r="C254" s="256" t="s">
        <v>490</v>
      </c>
      <c r="D254" s="255" t="s">
        <v>281</v>
      </c>
      <c r="E254" s="257">
        <v>2.48</v>
      </c>
      <c r="F254" s="257">
        <v>1.984E-2</v>
      </c>
    </row>
    <row r="255" spans="1:7" s="200" customFormat="1" ht="25.5">
      <c r="A255" s="229" t="s">
        <v>585</v>
      </c>
      <c r="B255" s="230" t="s">
        <v>520</v>
      </c>
      <c r="C255" s="230" t="s">
        <v>586</v>
      </c>
      <c r="D255" s="231" t="s">
        <v>45</v>
      </c>
      <c r="E255" s="258">
        <v>424</v>
      </c>
      <c r="F255" s="259"/>
      <c r="G255" s="234"/>
    </row>
    <row r="256" spans="1:7" s="200" customFormat="1">
      <c r="A256" s="229" t="s">
        <v>587</v>
      </c>
      <c r="B256" s="230" t="s">
        <v>520</v>
      </c>
      <c r="C256" s="230" t="s">
        <v>588</v>
      </c>
      <c r="D256" s="231" t="s">
        <v>27</v>
      </c>
      <c r="E256" s="258">
        <v>0.1731</v>
      </c>
      <c r="F256" s="259"/>
      <c r="G256" s="234"/>
    </row>
    <row r="257" spans="1:7" s="200" customFormat="1">
      <c r="A257" s="229" t="s">
        <v>589</v>
      </c>
      <c r="B257" s="230" t="s">
        <v>520</v>
      </c>
      <c r="C257" s="230" t="s">
        <v>590</v>
      </c>
      <c r="D257" s="231" t="s">
        <v>281</v>
      </c>
      <c r="E257" s="258">
        <v>85</v>
      </c>
      <c r="F257" s="259"/>
      <c r="G257" s="234"/>
    </row>
    <row r="258" spans="1:7" s="200" customFormat="1">
      <c r="A258" s="229" t="s">
        <v>591</v>
      </c>
      <c r="B258" s="230" t="s">
        <v>520</v>
      </c>
      <c r="C258" s="230" t="s">
        <v>521</v>
      </c>
      <c r="D258" s="231" t="s">
        <v>92</v>
      </c>
      <c r="E258" s="258">
        <v>18.14</v>
      </c>
      <c r="F258" s="259"/>
      <c r="G258" s="234"/>
    </row>
    <row r="259" spans="1:7" s="200" customFormat="1">
      <c r="A259" s="229" t="s">
        <v>592</v>
      </c>
      <c r="B259" s="230" t="s">
        <v>593</v>
      </c>
      <c r="C259" s="230" t="s">
        <v>594</v>
      </c>
      <c r="D259" s="231" t="s">
        <v>281</v>
      </c>
      <c r="E259" s="232">
        <v>4</v>
      </c>
      <c r="F259" s="233"/>
      <c r="G259" s="234"/>
    </row>
    <row r="260" spans="1:7" s="239" customFormat="1" outlineLevel="1">
      <c r="A260" s="235" t="s">
        <v>595</v>
      </c>
      <c r="B260" s="236" t="s">
        <v>17</v>
      </c>
      <c r="C260" s="237" t="s">
        <v>22</v>
      </c>
      <c r="D260" s="236" t="s">
        <v>23</v>
      </c>
      <c r="E260" s="238">
        <v>5.26</v>
      </c>
      <c r="F260" s="238">
        <v>21.04</v>
      </c>
    </row>
    <row r="261" spans="1:7" s="244" customFormat="1" ht="24" outlineLevel="1">
      <c r="A261" s="240" t="s">
        <v>596</v>
      </c>
      <c r="B261" s="241" t="s">
        <v>552</v>
      </c>
      <c r="C261" s="242" t="s">
        <v>553</v>
      </c>
      <c r="D261" s="241" t="s">
        <v>32</v>
      </c>
      <c r="E261" s="243">
        <v>1.95</v>
      </c>
      <c r="F261" s="243">
        <v>7.8</v>
      </c>
    </row>
    <row r="262" spans="1:7" s="244" customFormat="1" ht="24" outlineLevel="1">
      <c r="A262" s="245" t="s">
        <v>597</v>
      </c>
      <c r="B262" s="246" t="s">
        <v>159</v>
      </c>
      <c r="C262" s="247" t="s">
        <v>160</v>
      </c>
      <c r="D262" s="246" t="s">
        <v>32</v>
      </c>
      <c r="E262" s="248">
        <v>0.02</v>
      </c>
      <c r="F262" s="248">
        <v>0.08</v>
      </c>
    </row>
    <row r="263" spans="1:7" s="244" customFormat="1" ht="24" outlineLevel="1">
      <c r="A263" s="245" t="s">
        <v>598</v>
      </c>
      <c r="B263" s="246" t="s">
        <v>557</v>
      </c>
      <c r="C263" s="247" t="s">
        <v>558</v>
      </c>
      <c r="D263" s="246" t="s">
        <v>32</v>
      </c>
      <c r="E263" s="248">
        <v>0.97</v>
      </c>
      <c r="F263" s="248">
        <v>3.88</v>
      </c>
    </row>
    <row r="264" spans="1:7" s="244" customFormat="1" outlineLevel="1">
      <c r="A264" s="245" t="s">
        <v>599</v>
      </c>
      <c r="B264" s="246" t="s">
        <v>466</v>
      </c>
      <c r="C264" s="247" t="s">
        <v>467</v>
      </c>
      <c r="D264" s="246" t="s">
        <v>32</v>
      </c>
      <c r="E264" s="248">
        <v>0.45</v>
      </c>
      <c r="F264" s="248">
        <v>1.8</v>
      </c>
    </row>
    <row r="265" spans="1:7" s="244" customFormat="1" outlineLevel="1">
      <c r="A265" s="245" t="s">
        <v>600</v>
      </c>
      <c r="B265" s="246" t="s">
        <v>564</v>
      </c>
      <c r="C265" s="247" t="s">
        <v>565</v>
      </c>
      <c r="D265" s="246" t="s">
        <v>32</v>
      </c>
      <c r="E265" s="248">
        <v>0.23</v>
      </c>
      <c r="F265" s="248">
        <v>0.92</v>
      </c>
    </row>
    <row r="266" spans="1:7" s="244" customFormat="1" outlineLevel="1">
      <c r="A266" s="245" t="s">
        <v>601</v>
      </c>
      <c r="B266" s="246" t="s">
        <v>414</v>
      </c>
      <c r="C266" s="247" t="s">
        <v>55</v>
      </c>
      <c r="D266" s="246" t="s">
        <v>32</v>
      </c>
      <c r="E266" s="248">
        <v>0.03</v>
      </c>
      <c r="F266" s="248">
        <v>0.12</v>
      </c>
    </row>
    <row r="267" spans="1:7" s="244" customFormat="1" outlineLevel="1">
      <c r="A267" s="245" t="s">
        <v>602</v>
      </c>
      <c r="B267" s="246" t="s">
        <v>442</v>
      </c>
      <c r="C267" s="247" t="s">
        <v>443</v>
      </c>
      <c r="D267" s="246" t="s">
        <v>32</v>
      </c>
      <c r="E267" s="248">
        <v>0.27</v>
      </c>
      <c r="F267" s="248">
        <v>1.08</v>
      </c>
    </row>
    <row r="268" spans="1:7" s="253" customFormat="1" outlineLevel="1">
      <c r="A268" s="249" t="s">
        <v>603</v>
      </c>
      <c r="B268" s="250" t="s">
        <v>445</v>
      </c>
      <c r="C268" s="251" t="s">
        <v>446</v>
      </c>
      <c r="D268" s="250" t="s">
        <v>49</v>
      </c>
      <c r="E268" s="252">
        <v>0.22</v>
      </c>
      <c r="F268" s="252">
        <v>0.88</v>
      </c>
    </row>
    <row r="269" spans="1:7" s="253" customFormat="1" outlineLevel="1">
      <c r="A269" s="254" t="s">
        <v>604</v>
      </c>
      <c r="B269" s="255" t="s">
        <v>605</v>
      </c>
      <c r="C269" s="256" t="s">
        <v>606</v>
      </c>
      <c r="D269" s="255" t="s">
        <v>49</v>
      </c>
      <c r="E269" s="257">
        <v>3.7999999999999999E-2</v>
      </c>
      <c r="F269" s="257">
        <v>0.152</v>
      </c>
    </row>
    <row r="270" spans="1:7" s="253" customFormat="1" outlineLevel="1">
      <c r="A270" s="254" t="s">
        <v>607</v>
      </c>
      <c r="B270" s="255" t="s">
        <v>608</v>
      </c>
      <c r="C270" s="256" t="s">
        <v>609</v>
      </c>
      <c r="D270" s="255" t="s">
        <v>281</v>
      </c>
      <c r="E270" s="257">
        <v>1</v>
      </c>
      <c r="F270" s="257">
        <v>4</v>
      </c>
    </row>
    <row r="271" spans="1:7" s="253" customFormat="1" outlineLevel="1">
      <c r="A271" s="254" t="s">
        <v>610</v>
      </c>
      <c r="B271" s="255" t="s">
        <v>568</v>
      </c>
      <c r="C271" s="256" t="s">
        <v>569</v>
      </c>
      <c r="D271" s="255" t="s">
        <v>27</v>
      </c>
      <c r="E271" s="257">
        <v>3.6000000000000002E-4</v>
      </c>
      <c r="F271" s="257">
        <v>1.4400000000000001E-3</v>
      </c>
    </row>
    <row r="272" spans="1:7" s="253" customFormat="1" outlineLevel="1">
      <c r="A272" s="254" t="s">
        <v>611</v>
      </c>
      <c r="B272" s="255" t="s">
        <v>489</v>
      </c>
      <c r="C272" s="256" t="s">
        <v>490</v>
      </c>
      <c r="D272" s="255" t="s">
        <v>281</v>
      </c>
      <c r="E272" s="257">
        <v>0.05</v>
      </c>
      <c r="F272" s="257">
        <v>0.2</v>
      </c>
    </row>
    <row r="273" spans="1:7" s="200" customFormat="1" ht="25.5">
      <c r="A273" s="229" t="s">
        <v>612</v>
      </c>
      <c r="B273" s="230" t="s">
        <v>613</v>
      </c>
      <c r="C273" s="230" t="s">
        <v>614</v>
      </c>
      <c r="D273" s="231" t="s">
        <v>281</v>
      </c>
      <c r="E273" s="232">
        <v>2</v>
      </c>
      <c r="F273" s="233"/>
      <c r="G273" s="234"/>
    </row>
    <row r="274" spans="1:7" s="239" customFormat="1" outlineLevel="1">
      <c r="A274" s="235" t="s">
        <v>615</v>
      </c>
      <c r="B274" s="236" t="s">
        <v>17</v>
      </c>
      <c r="C274" s="237" t="s">
        <v>22</v>
      </c>
      <c r="D274" s="236" t="s">
        <v>23</v>
      </c>
      <c r="E274" s="238">
        <v>5.61</v>
      </c>
      <c r="F274" s="238">
        <v>11.22</v>
      </c>
    </row>
    <row r="275" spans="1:7" s="244" customFormat="1" ht="24" outlineLevel="1">
      <c r="A275" s="240" t="s">
        <v>616</v>
      </c>
      <c r="B275" s="241" t="s">
        <v>552</v>
      </c>
      <c r="C275" s="242" t="s">
        <v>553</v>
      </c>
      <c r="D275" s="241" t="s">
        <v>32</v>
      </c>
      <c r="E275" s="243">
        <v>1.95</v>
      </c>
      <c r="F275" s="243">
        <v>3.9</v>
      </c>
    </row>
    <row r="276" spans="1:7" s="244" customFormat="1" ht="24" outlineLevel="1">
      <c r="A276" s="245" t="s">
        <v>617</v>
      </c>
      <c r="B276" s="246" t="s">
        <v>159</v>
      </c>
      <c r="C276" s="247" t="s">
        <v>160</v>
      </c>
      <c r="D276" s="246" t="s">
        <v>32</v>
      </c>
      <c r="E276" s="248">
        <v>0.02</v>
      </c>
      <c r="F276" s="248">
        <v>0.04</v>
      </c>
    </row>
    <row r="277" spans="1:7" s="244" customFormat="1" ht="24" outlineLevel="1">
      <c r="A277" s="245" t="s">
        <v>618</v>
      </c>
      <c r="B277" s="246" t="s">
        <v>557</v>
      </c>
      <c r="C277" s="247" t="s">
        <v>558</v>
      </c>
      <c r="D277" s="246" t="s">
        <v>32</v>
      </c>
      <c r="E277" s="248">
        <v>0.84</v>
      </c>
      <c r="F277" s="248">
        <v>1.68</v>
      </c>
    </row>
    <row r="278" spans="1:7" s="244" customFormat="1" outlineLevel="1">
      <c r="A278" s="245" t="s">
        <v>619</v>
      </c>
      <c r="B278" s="246" t="s">
        <v>466</v>
      </c>
      <c r="C278" s="247" t="s">
        <v>467</v>
      </c>
      <c r="D278" s="246" t="s">
        <v>32</v>
      </c>
      <c r="E278" s="248">
        <v>0.45</v>
      </c>
      <c r="F278" s="248">
        <v>0.9</v>
      </c>
    </row>
    <row r="279" spans="1:7" s="244" customFormat="1" outlineLevel="1">
      <c r="A279" s="245" t="s">
        <v>620</v>
      </c>
      <c r="B279" s="246" t="s">
        <v>564</v>
      </c>
      <c r="C279" s="247" t="s">
        <v>565</v>
      </c>
      <c r="D279" s="246" t="s">
        <v>32</v>
      </c>
      <c r="E279" s="248">
        <v>0.23</v>
      </c>
      <c r="F279" s="248">
        <v>0.46</v>
      </c>
    </row>
    <row r="280" spans="1:7" s="244" customFormat="1" outlineLevel="1">
      <c r="A280" s="245" t="s">
        <v>621</v>
      </c>
      <c r="B280" s="246" t="s">
        <v>414</v>
      </c>
      <c r="C280" s="247" t="s">
        <v>55</v>
      </c>
      <c r="D280" s="246" t="s">
        <v>32</v>
      </c>
      <c r="E280" s="248">
        <v>0.03</v>
      </c>
      <c r="F280" s="248">
        <v>0.06</v>
      </c>
    </row>
    <row r="281" spans="1:7" s="244" customFormat="1" outlineLevel="1">
      <c r="A281" s="245" t="s">
        <v>622</v>
      </c>
      <c r="B281" s="246" t="s">
        <v>442</v>
      </c>
      <c r="C281" s="247" t="s">
        <v>443</v>
      </c>
      <c r="D281" s="246" t="s">
        <v>32</v>
      </c>
      <c r="E281" s="248">
        <v>0.35</v>
      </c>
      <c r="F281" s="248">
        <v>0.7</v>
      </c>
    </row>
    <row r="282" spans="1:7" s="253" customFormat="1" outlineLevel="1">
      <c r="A282" s="249" t="s">
        <v>623</v>
      </c>
      <c r="B282" s="250" t="s">
        <v>445</v>
      </c>
      <c r="C282" s="251" t="s">
        <v>446</v>
      </c>
      <c r="D282" s="250" t="s">
        <v>49</v>
      </c>
      <c r="E282" s="252">
        <v>0.28999999999999998</v>
      </c>
      <c r="F282" s="252">
        <v>0.57999999999999996</v>
      </c>
    </row>
    <row r="283" spans="1:7" s="253" customFormat="1" outlineLevel="1">
      <c r="A283" s="254" t="s">
        <v>624</v>
      </c>
      <c r="B283" s="255" t="s">
        <v>605</v>
      </c>
      <c r="C283" s="256" t="s">
        <v>606</v>
      </c>
      <c r="D283" s="255" t="s">
        <v>49</v>
      </c>
      <c r="E283" s="257">
        <v>3.4000000000000002E-2</v>
      </c>
      <c r="F283" s="257">
        <v>6.8000000000000005E-2</v>
      </c>
    </row>
    <row r="284" spans="1:7" s="253" customFormat="1" outlineLevel="1">
      <c r="A284" s="254" t="s">
        <v>625</v>
      </c>
      <c r="B284" s="255" t="s">
        <v>568</v>
      </c>
      <c r="C284" s="256" t="s">
        <v>569</v>
      </c>
      <c r="D284" s="255" t="s">
        <v>27</v>
      </c>
      <c r="E284" s="257">
        <v>2.9999999999999997E-4</v>
      </c>
      <c r="F284" s="257">
        <v>5.9999999999999995E-4</v>
      </c>
    </row>
    <row r="285" spans="1:7" s="253" customFormat="1" outlineLevel="1">
      <c r="A285" s="254" t="s">
        <v>626</v>
      </c>
      <c r="B285" s="255" t="s">
        <v>489</v>
      </c>
      <c r="C285" s="256" t="s">
        <v>490</v>
      </c>
      <c r="D285" s="255" t="s">
        <v>281</v>
      </c>
      <c r="E285" s="257">
        <v>0.05</v>
      </c>
      <c r="F285" s="257">
        <v>0.1</v>
      </c>
    </row>
    <row r="286" spans="1:7" s="253" customFormat="1" outlineLevel="1">
      <c r="A286" s="254" t="s">
        <v>627</v>
      </c>
      <c r="B286" s="255" t="s">
        <v>628</v>
      </c>
      <c r="C286" s="256" t="s">
        <v>629</v>
      </c>
      <c r="D286" s="255" t="s">
        <v>281</v>
      </c>
      <c r="E286" s="257">
        <v>1</v>
      </c>
      <c r="F286" s="257">
        <v>2</v>
      </c>
    </row>
    <row r="287" spans="1:7" s="200" customFormat="1" ht="38.25">
      <c r="A287" s="229" t="s">
        <v>630</v>
      </c>
      <c r="B287" s="230" t="s">
        <v>631</v>
      </c>
      <c r="C287" s="230" t="s">
        <v>632</v>
      </c>
      <c r="D287" s="231" t="s">
        <v>633</v>
      </c>
      <c r="E287" s="232">
        <v>4</v>
      </c>
      <c r="F287" s="233"/>
      <c r="G287" s="234"/>
    </row>
    <row r="288" spans="1:7" s="239" customFormat="1" outlineLevel="1">
      <c r="A288" s="235" t="s">
        <v>634</v>
      </c>
      <c r="B288" s="236" t="s">
        <v>17</v>
      </c>
      <c r="C288" s="237" t="s">
        <v>22</v>
      </c>
      <c r="D288" s="236" t="s">
        <v>23</v>
      </c>
      <c r="E288" s="238">
        <v>18</v>
      </c>
      <c r="F288" s="238">
        <v>72</v>
      </c>
    </row>
    <row r="289" spans="1:7" s="244" customFormat="1" outlineLevel="1">
      <c r="A289" s="240" t="s">
        <v>635</v>
      </c>
      <c r="B289" s="241" t="s">
        <v>636</v>
      </c>
      <c r="C289" s="242" t="s">
        <v>637</v>
      </c>
      <c r="D289" s="241" t="s">
        <v>32</v>
      </c>
      <c r="E289" s="243">
        <v>0.62</v>
      </c>
      <c r="F289" s="243">
        <v>2.48</v>
      </c>
    </row>
    <row r="290" spans="1:7" s="244" customFormat="1" outlineLevel="1">
      <c r="A290" s="245" t="s">
        <v>638</v>
      </c>
      <c r="B290" s="246" t="s">
        <v>478</v>
      </c>
      <c r="C290" s="247" t="s">
        <v>479</v>
      </c>
      <c r="D290" s="246" t="s">
        <v>32</v>
      </c>
      <c r="E290" s="248">
        <v>1.64</v>
      </c>
      <c r="F290" s="248">
        <v>6.56</v>
      </c>
    </row>
    <row r="291" spans="1:7" s="253" customFormat="1" outlineLevel="1">
      <c r="A291" s="249" t="s">
        <v>639</v>
      </c>
      <c r="B291" s="250" t="s">
        <v>445</v>
      </c>
      <c r="C291" s="251" t="s">
        <v>446</v>
      </c>
      <c r="D291" s="250" t="s">
        <v>49</v>
      </c>
      <c r="E291" s="252">
        <v>0.52</v>
      </c>
      <c r="F291" s="252">
        <v>2.08</v>
      </c>
    </row>
    <row r="292" spans="1:7" s="253" customFormat="1" outlineLevel="1">
      <c r="A292" s="254" t="s">
        <v>640</v>
      </c>
      <c r="B292" s="255" t="s">
        <v>641</v>
      </c>
      <c r="C292" s="256" t="s">
        <v>642</v>
      </c>
      <c r="D292" s="255" t="s">
        <v>92</v>
      </c>
      <c r="E292" s="257">
        <v>0.41</v>
      </c>
      <c r="F292" s="257">
        <v>1.64</v>
      </c>
    </row>
    <row r="293" spans="1:7" s="253" customFormat="1" outlineLevel="1">
      <c r="A293" s="254" t="s">
        <v>643</v>
      </c>
      <c r="B293" s="255" t="s">
        <v>448</v>
      </c>
      <c r="C293" s="256" t="s">
        <v>449</v>
      </c>
      <c r="D293" s="255" t="s">
        <v>92</v>
      </c>
      <c r="E293" s="257">
        <v>0.15</v>
      </c>
      <c r="F293" s="257">
        <v>0.6</v>
      </c>
    </row>
    <row r="294" spans="1:7" s="200" customFormat="1" ht="25.5">
      <c r="A294" s="229" t="s">
        <v>644</v>
      </c>
      <c r="B294" s="230" t="s">
        <v>645</v>
      </c>
      <c r="C294" s="230" t="s">
        <v>646</v>
      </c>
      <c r="D294" s="231" t="s">
        <v>20</v>
      </c>
      <c r="E294" s="232">
        <v>2.1227999999999998</v>
      </c>
      <c r="F294" s="233"/>
      <c r="G294" s="234"/>
    </row>
    <row r="295" spans="1:7" s="239" customFormat="1" outlineLevel="1">
      <c r="A295" s="235" t="s">
        <v>647</v>
      </c>
      <c r="B295" s="236" t="s">
        <v>17</v>
      </c>
      <c r="C295" s="237" t="s">
        <v>22</v>
      </c>
      <c r="D295" s="236" t="s">
        <v>23</v>
      </c>
      <c r="E295" s="238">
        <v>8.6020000000000003</v>
      </c>
      <c r="F295" s="238">
        <v>18.260300000000001</v>
      </c>
    </row>
    <row r="296" spans="1:7" s="244" customFormat="1" outlineLevel="1">
      <c r="A296" s="240" t="s">
        <v>648</v>
      </c>
      <c r="B296" s="241" t="s">
        <v>140</v>
      </c>
      <c r="C296" s="242" t="s">
        <v>55</v>
      </c>
      <c r="D296" s="241" t="s">
        <v>32</v>
      </c>
      <c r="E296" s="243">
        <v>0.06</v>
      </c>
      <c r="F296" s="243">
        <v>0.12736800000000001</v>
      </c>
    </row>
    <row r="297" spans="1:7" s="253" customFormat="1" outlineLevel="1">
      <c r="A297" s="249" t="s">
        <v>649</v>
      </c>
      <c r="B297" s="250" t="s">
        <v>64</v>
      </c>
      <c r="C297" s="251" t="s">
        <v>65</v>
      </c>
      <c r="D297" s="250" t="s">
        <v>27</v>
      </c>
      <c r="E297" s="252">
        <v>1.7999999999999999E-2</v>
      </c>
      <c r="F297" s="252">
        <v>3.8210000000000001E-2</v>
      </c>
    </row>
    <row r="298" spans="1:7" s="253" customFormat="1" outlineLevel="1">
      <c r="A298" s="254" t="s">
        <v>650</v>
      </c>
      <c r="B298" s="255" t="s">
        <v>651</v>
      </c>
      <c r="C298" s="256" t="s">
        <v>652</v>
      </c>
      <c r="D298" s="255" t="s">
        <v>27</v>
      </c>
      <c r="E298" s="257">
        <v>2.5999999999999999E-3</v>
      </c>
      <c r="F298" s="257">
        <v>5.5189999999999996E-3</v>
      </c>
    </row>
    <row r="299" spans="1:7" s="200" customFormat="1" ht="25.5">
      <c r="A299" s="229" t="s">
        <v>653</v>
      </c>
      <c r="B299" s="230" t="s">
        <v>654</v>
      </c>
      <c r="C299" s="230" t="s">
        <v>655</v>
      </c>
      <c r="D299" s="231" t="s">
        <v>656</v>
      </c>
      <c r="E299" s="232">
        <v>70</v>
      </c>
      <c r="F299" s="233"/>
      <c r="G299" s="234"/>
    </row>
    <row r="300" spans="1:7" s="239" customFormat="1" outlineLevel="1">
      <c r="A300" s="235" t="s">
        <v>657</v>
      </c>
      <c r="B300" s="236" t="s">
        <v>17</v>
      </c>
      <c r="C300" s="237" t="s">
        <v>22</v>
      </c>
      <c r="D300" s="236" t="s">
        <v>23</v>
      </c>
      <c r="E300" s="238">
        <v>0.9</v>
      </c>
      <c r="F300" s="238">
        <v>63</v>
      </c>
    </row>
    <row r="301" spans="1:7" s="253" customFormat="1" outlineLevel="1">
      <c r="A301" s="260" t="s">
        <v>658</v>
      </c>
      <c r="B301" s="261" t="s">
        <v>659</v>
      </c>
      <c r="C301" s="262" t="s">
        <v>660</v>
      </c>
      <c r="D301" s="261" t="s">
        <v>23</v>
      </c>
      <c r="E301" s="263">
        <v>0.11</v>
      </c>
      <c r="F301" s="263">
        <v>7.7</v>
      </c>
    </row>
    <row r="302" spans="1:7" s="253" customFormat="1" outlineLevel="1">
      <c r="A302" s="260" t="s">
        <v>661</v>
      </c>
      <c r="B302" s="261" t="s">
        <v>662</v>
      </c>
      <c r="C302" s="262" t="s">
        <v>663</v>
      </c>
      <c r="D302" s="261" t="s">
        <v>23</v>
      </c>
      <c r="E302" s="263">
        <v>0.06</v>
      </c>
      <c r="F302" s="263">
        <v>4.2</v>
      </c>
    </row>
    <row r="303" spans="1:7" s="244" customFormat="1" outlineLevel="1">
      <c r="A303" s="240" t="s">
        <v>664</v>
      </c>
      <c r="B303" s="241" t="s">
        <v>665</v>
      </c>
      <c r="C303" s="242" t="s">
        <v>666</v>
      </c>
      <c r="D303" s="241" t="s">
        <v>32</v>
      </c>
      <c r="E303" s="243">
        <v>0.44</v>
      </c>
      <c r="F303" s="243">
        <v>30.8</v>
      </c>
    </row>
    <row r="304" spans="1:7" s="244" customFormat="1" ht="24" outlineLevel="1">
      <c r="A304" s="245" t="s">
        <v>667</v>
      </c>
      <c r="B304" s="246" t="s">
        <v>668</v>
      </c>
      <c r="C304" s="247" t="s">
        <v>669</v>
      </c>
      <c r="D304" s="246" t="s">
        <v>32</v>
      </c>
      <c r="E304" s="248">
        <v>0.5</v>
      </c>
      <c r="F304" s="248">
        <v>35</v>
      </c>
    </row>
    <row r="305" spans="1:7" s="200" customFormat="1">
      <c r="A305" s="229" t="s">
        <v>670</v>
      </c>
      <c r="B305" s="230" t="s">
        <v>671</v>
      </c>
      <c r="C305" s="230" t="s">
        <v>672</v>
      </c>
      <c r="D305" s="231" t="s">
        <v>27</v>
      </c>
      <c r="E305" s="232">
        <v>4.9200000000000001E-2</v>
      </c>
      <c r="F305" s="233"/>
      <c r="G305" s="234"/>
    </row>
    <row r="306" spans="1:7" s="239" customFormat="1" outlineLevel="1">
      <c r="A306" s="235" t="s">
        <v>673</v>
      </c>
      <c r="B306" s="236" t="s">
        <v>17</v>
      </c>
      <c r="C306" s="237" t="s">
        <v>22</v>
      </c>
      <c r="D306" s="236" t="s">
        <v>23</v>
      </c>
      <c r="E306" s="238">
        <v>312.7</v>
      </c>
      <c r="F306" s="238">
        <v>15.3848</v>
      </c>
    </row>
    <row r="307" spans="1:7" s="244" customFormat="1" ht="24" outlineLevel="1">
      <c r="A307" s="240" t="s">
        <v>674</v>
      </c>
      <c r="B307" s="241" t="s">
        <v>675</v>
      </c>
      <c r="C307" s="242" t="s">
        <v>676</v>
      </c>
      <c r="D307" s="241" t="s">
        <v>32</v>
      </c>
      <c r="E307" s="243">
        <v>103.16</v>
      </c>
      <c r="F307" s="243">
        <v>5.0754999999999999</v>
      </c>
    </row>
    <row r="308" spans="1:7" s="244" customFormat="1" outlineLevel="1">
      <c r="A308" s="245" t="s">
        <v>677</v>
      </c>
      <c r="B308" s="246" t="s">
        <v>140</v>
      </c>
      <c r="C308" s="247" t="s">
        <v>55</v>
      </c>
      <c r="D308" s="246" t="s">
        <v>32</v>
      </c>
      <c r="E308" s="248">
        <v>2.19</v>
      </c>
      <c r="F308" s="248">
        <v>0.107748</v>
      </c>
    </row>
    <row r="309" spans="1:7" s="253" customFormat="1" outlineLevel="1">
      <c r="A309" s="249" t="s">
        <v>678</v>
      </c>
      <c r="B309" s="250" t="s">
        <v>679</v>
      </c>
      <c r="C309" s="251" t="s">
        <v>680</v>
      </c>
      <c r="D309" s="250" t="s">
        <v>27</v>
      </c>
      <c r="E309" s="252">
        <v>0.09</v>
      </c>
      <c r="F309" s="252">
        <v>4.4279999999999996E-3</v>
      </c>
    </row>
    <row r="310" spans="1:7" s="200" customFormat="1">
      <c r="A310" s="229" t="s">
        <v>681</v>
      </c>
      <c r="B310" s="230" t="s">
        <v>520</v>
      </c>
      <c r="C310" s="230" t="s">
        <v>682</v>
      </c>
      <c r="D310" s="231" t="s">
        <v>281</v>
      </c>
      <c r="E310" s="258">
        <v>4</v>
      </c>
      <c r="F310" s="259"/>
      <c r="G310" s="234"/>
    </row>
    <row r="311" spans="1:7" ht="15.75" customHeight="1">
      <c r="A311" s="226" t="s">
        <v>683</v>
      </c>
      <c r="B311" s="227"/>
      <c r="C311" s="227"/>
      <c r="D311" s="227"/>
      <c r="E311" s="227"/>
      <c r="F311" s="228"/>
    </row>
    <row r="312" spans="1:7" s="200" customFormat="1">
      <c r="A312" s="229" t="s">
        <v>684</v>
      </c>
      <c r="B312" s="230" t="s">
        <v>18</v>
      </c>
      <c r="C312" s="230" t="s">
        <v>19</v>
      </c>
      <c r="D312" s="231" t="s">
        <v>20</v>
      </c>
      <c r="E312" s="232">
        <v>2.1168999999999998</v>
      </c>
      <c r="F312" s="233"/>
      <c r="G312" s="234"/>
    </row>
    <row r="313" spans="1:7" s="239" customFormat="1" outlineLevel="1">
      <c r="A313" s="235" t="s">
        <v>685</v>
      </c>
      <c r="B313" s="236" t="s">
        <v>17</v>
      </c>
      <c r="C313" s="237" t="s">
        <v>22</v>
      </c>
      <c r="D313" s="236" t="s">
        <v>23</v>
      </c>
      <c r="E313" s="238">
        <v>13.3</v>
      </c>
      <c r="F313" s="238">
        <v>28.154800000000002</v>
      </c>
    </row>
    <row r="314" spans="1:7" s="200" customFormat="1" ht="25.5">
      <c r="A314" s="229" t="s">
        <v>686</v>
      </c>
      <c r="B314" s="230" t="s">
        <v>25</v>
      </c>
      <c r="C314" s="230" t="s">
        <v>26</v>
      </c>
      <c r="D314" s="231" t="s">
        <v>27</v>
      </c>
      <c r="E314" s="232">
        <v>6.3586</v>
      </c>
      <c r="F314" s="233"/>
      <c r="G314" s="234"/>
    </row>
    <row r="315" spans="1:7" s="239" customFormat="1" outlineLevel="1">
      <c r="A315" s="235" t="s">
        <v>687</v>
      </c>
      <c r="B315" s="236" t="s">
        <v>17</v>
      </c>
      <c r="C315" s="237" t="s">
        <v>22</v>
      </c>
      <c r="D315" s="236" t="s">
        <v>23</v>
      </c>
      <c r="E315" s="238">
        <v>0.57769999999999999</v>
      </c>
      <c r="F315" s="238">
        <v>3.6734</v>
      </c>
    </row>
    <row r="316" spans="1:7" s="244" customFormat="1" outlineLevel="1">
      <c r="A316" s="240" t="s">
        <v>688</v>
      </c>
      <c r="B316" s="241" t="s">
        <v>168</v>
      </c>
      <c r="C316" s="242" t="s">
        <v>169</v>
      </c>
      <c r="D316" s="241" t="s">
        <v>32</v>
      </c>
      <c r="E316" s="243">
        <v>0.28999999999999998</v>
      </c>
      <c r="F316" s="243">
        <v>1.8440000000000001</v>
      </c>
    </row>
    <row r="317" spans="1:7" s="200" customFormat="1" ht="51">
      <c r="A317" s="229" t="s">
        <v>689</v>
      </c>
      <c r="B317" s="230" t="s">
        <v>165</v>
      </c>
      <c r="C317" s="230" t="s">
        <v>166</v>
      </c>
      <c r="D317" s="231" t="s">
        <v>27</v>
      </c>
      <c r="E317" s="232">
        <v>6.3586</v>
      </c>
      <c r="F317" s="233"/>
      <c r="G317" s="234"/>
    </row>
    <row r="318" spans="1:7" s="244" customFormat="1" outlineLevel="1">
      <c r="A318" s="240" t="s">
        <v>690</v>
      </c>
      <c r="B318" s="241" t="s">
        <v>168</v>
      </c>
      <c r="C318" s="242" t="s">
        <v>169</v>
      </c>
      <c r="D318" s="241" t="s">
        <v>32</v>
      </c>
      <c r="E318" s="243">
        <v>6.9536000000000001E-2</v>
      </c>
      <c r="F318" s="243">
        <v>0.44215199999999999</v>
      </c>
    </row>
    <row r="319" spans="1:7" s="200" customFormat="1">
      <c r="A319" s="229" t="s">
        <v>691</v>
      </c>
      <c r="B319" s="230" t="s">
        <v>692</v>
      </c>
      <c r="C319" s="230" t="s">
        <v>693</v>
      </c>
      <c r="D319" s="231" t="s">
        <v>40</v>
      </c>
      <c r="E319" s="232">
        <v>42.4</v>
      </c>
      <c r="F319" s="233"/>
      <c r="G319" s="234"/>
    </row>
    <row r="320" spans="1:7" s="239" customFormat="1" outlineLevel="1">
      <c r="A320" s="235" t="s">
        <v>694</v>
      </c>
      <c r="B320" s="236" t="s">
        <v>17</v>
      </c>
      <c r="C320" s="237" t="s">
        <v>22</v>
      </c>
      <c r="D320" s="236" t="s">
        <v>23</v>
      </c>
      <c r="E320" s="238">
        <v>1.6476</v>
      </c>
      <c r="F320" s="238">
        <v>69.858199999999997</v>
      </c>
    </row>
    <row r="321" spans="1:7" s="253" customFormat="1" outlineLevel="1">
      <c r="A321" s="249" t="s">
        <v>695</v>
      </c>
      <c r="B321" s="250" t="s">
        <v>43</v>
      </c>
      <c r="C321" s="251" t="s">
        <v>44</v>
      </c>
      <c r="D321" s="250" t="s">
        <v>45</v>
      </c>
      <c r="E321" s="252">
        <v>0.14219999999999999</v>
      </c>
      <c r="F321" s="252">
        <v>6.0293000000000001</v>
      </c>
    </row>
    <row r="322" spans="1:7" s="253" customFormat="1" outlineLevel="1">
      <c r="A322" s="254" t="s">
        <v>696</v>
      </c>
      <c r="B322" s="255" t="s">
        <v>697</v>
      </c>
      <c r="C322" s="256" t="s">
        <v>698</v>
      </c>
      <c r="D322" s="255" t="s">
        <v>49</v>
      </c>
      <c r="E322" s="257">
        <v>0.37490000000000001</v>
      </c>
      <c r="F322" s="257">
        <v>15.895799999999999</v>
      </c>
    </row>
    <row r="323" spans="1:7" s="200" customFormat="1" ht="25.5">
      <c r="A323" s="229" t="s">
        <v>699</v>
      </c>
      <c r="B323" s="230" t="s">
        <v>51</v>
      </c>
      <c r="C323" s="230" t="s">
        <v>700</v>
      </c>
      <c r="D323" s="231" t="s">
        <v>20</v>
      </c>
      <c r="E323" s="232">
        <v>3.1819999999999999</v>
      </c>
      <c r="F323" s="233"/>
      <c r="G323" s="234"/>
    </row>
    <row r="324" spans="1:7" s="239" customFormat="1" outlineLevel="1">
      <c r="A324" s="235" t="s">
        <v>701</v>
      </c>
      <c r="B324" s="236" t="s">
        <v>17</v>
      </c>
      <c r="C324" s="237" t="s">
        <v>22</v>
      </c>
      <c r="D324" s="236" t="s">
        <v>23</v>
      </c>
      <c r="E324" s="238">
        <v>31.98</v>
      </c>
      <c r="F324" s="238">
        <v>101.7604</v>
      </c>
    </row>
    <row r="325" spans="1:7" s="244" customFormat="1" outlineLevel="1">
      <c r="A325" s="240" t="s">
        <v>702</v>
      </c>
      <c r="B325" s="241" t="s">
        <v>389</v>
      </c>
      <c r="C325" s="242" t="s">
        <v>390</v>
      </c>
      <c r="D325" s="241" t="s">
        <v>32</v>
      </c>
      <c r="E325" s="243">
        <v>0.23</v>
      </c>
      <c r="F325" s="243">
        <v>0.73185999999999996</v>
      </c>
    </row>
    <row r="326" spans="1:7" s="244" customFormat="1" outlineLevel="1">
      <c r="A326" s="245" t="s">
        <v>703</v>
      </c>
      <c r="B326" s="246" t="s">
        <v>704</v>
      </c>
      <c r="C326" s="247" t="s">
        <v>705</v>
      </c>
      <c r="D326" s="246" t="s">
        <v>32</v>
      </c>
      <c r="E326" s="248">
        <v>1.26</v>
      </c>
      <c r="F326" s="248">
        <v>4.0092999999999996</v>
      </c>
    </row>
    <row r="327" spans="1:7" s="244" customFormat="1" outlineLevel="1">
      <c r="A327" s="245" t="s">
        <v>706</v>
      </c>
      <c r="B327" s="246" t="s">
        <v>414</v>
      </c>
      <c r="C327" s="247" t="s">
        <v>55</v>
      </c>
      <c r="D327" s="246" t="s">
        <v>32</v>
      </c>
      <c r="E327" s="248">
        <v>0.47</v>
      </c>
      <c r="F327" s="248">
        <v>1.4955000000000001</v>
      </c>
    </row>
    <row r="328" spans="1:7" s="253" customFormat="1" outlineLevel="1">
      <c r="A328" s="249" t="s">
        <v>707</v>
      </c>
      <c r="B328" s="250" t="s">
        <v>61</v>
      </c>
      <c r="C328" s="251" t="s">
        <v>62</v>
      </c>
      <c r="D328" s="250" t="s">
        <v>27</v>
      </c>
      <c r="E328" s="252">
        <v>1.26E-2</v>
      </c>
      <c r="F328" s="252">
        <v>4.0092999999999997E-2</v>
      </c>
    </row>
    <row r="329" spans="1:7" s="253" customFormat="1" outlineLevel="1">
      <c r="A329" s="254" t="s">
        <v>708</v>
      </c>
      <c r="B329" s="255" t="s">
        <v>64</v>
      </c>
      <c r="C329" s="256" t="s">
        <v>65</v>
      </c>
      <c r="D329" s="255" t="s">
        <v>27</v>
      </c>
      <c r="E329" s="257">
        <v>1.2600000000000001E-3</v>
      </c>
      <c r="F329" s="257">
        <v>4.0090000000000004E-3</v>
      </c>
    </row>
    <row r="330" spans="1:7" s="253" customFormat="1" outlineLevel="1">
      <c r="A330" s="254" t="s">
        <v>709</v>
      </c>
      <c r="B330" s="255" t="s">
        <v>710</v>
      </c>
      <c r="C330" s="256" t="s">
        <v>711</v>
      </c>
      <c r="D330" s="255" t="s">
        <v>59</v>
      </c>
      <c r="E330" s="257">
        <v>115</v>
      </c>
      <c r="F330" s="257">
        <v>365.93</v>
      </c>
    </row>
    <row r="331" spans="1:7" s="253" customFormat="1" outlineLevel="1">
      <c r="A331" s="254" t="s">
        <v>712</v>
      </c>
      <c r="B331" s="255" t="s">
        <v>67</v>
      </c>
      <c r="C331" s="256" t="s">
        <v>68</v>
      </c>
      <c r="D331" s="255" t="s">
        <v>27</v>
      </c>
      <c r="E331" s="257">
        <v>0.03</v>
      </c>
      <c r="F331" s="257">
        <v>9.5460000000000003E-2</v>
      </c>
    </row>
    <row r="332" spans="1:7" s="253" customFormat="1" outlineLevel="1">
      <c r="A332" s="254" t="s">
        <v>713</v>
      </c>
      <c r="B332" s="255" t="s">
        <v>70</v>
      </c>
      <c r="C332" s="256" t="s">
        <v>71</v>
      </c>
      <c r="D332" s="255" t="s">
        <v>27</v>
      </c>
      <c r="E332" s="257">
        <v>4.7300000000000002E-2</v>
      </c>
      <c r="F332" s="257">
        <v>0.150509</v>
      </c>
    </row>
    <row r="333" spans="1:7" ht="15.75" customHeight="1">
      <c r="A333" s="226" t="s">
        <v>714</v>
      </c>
      <c r="B333" s="227"/>
      <c r="C333" s="227"/>
      <c r="D333" s="227"/>
      <c r="E333" s="227"/>
      <c r="F333" s="228"/>
    </row>
    <row r="334" spans="1:7" s="200" customFormat="1" ht="25.5">
      <c r="A334" s="229" t="s">
        <v>715</v>
      </c>
      <c r="B334" s="230" t="s">
        <v>716</v>
      </c>
      <c r="C334" s="230" t="s">
        <v>717</v>
      </c>
      <c r="D334" s="231" t="s">
        <v>281</v>
      </c>
      <c r="E334" s="232">
        <v>4</v>
      </c>
      <c r="F334" s="233"/>
      <c r="G334" s="234"/>
    </row>
    <row r="335" spans="1:7" s="239" customFormat="1" outlineLevel="1">
      <c r="A335" s="235" t="s">
        <v>718</v>
      </c>
      <c r="B335" s="236" t="s">
        <v>17</v>
      </c>
      <c r="C335" s="237" t="s">
        <v>22</v>
      </c>
      <c r="D335" s="236" t="s">
        <v>23</v>
      </c>
      <c r="E335" s="238">
        <v>1.071</v>
      </c>
      <c r="F335" s="238">
        <v>4.2839999999999998</v>
      </c>
    </row>
    <row r="336" spans="1:7" s="244" customFormat="1" ht="24" outlineLevel="1">
      <c r="A336" s="240" t="s">
        <v>719</v>
      </c>
      <c r="B336" s="241" t="s">
        <v>159</v>
      </c>
      <c r="C336" s="242" t="s">
        <v>160</v>
      </c>
      <c r="D336" s="241" t="s">
        <v>32</v>
      </c>
      <c r="E336" s="243">
        <v>0.20024</v>
      </c>
      <c r="F336" s="243">
        <v>0.80096000000000001</v>
      </c>
    </row>
    <row r="337" spans="1:7" s="244" customFormat="1" outlineLevel="1">
      <c r="A337" s="245" t="s">
        <v>720</v>
      </c>
      <c r="B337" s="246" t="s">
        <v>442</v>
      </c>
      <c r="C337" s="247" t="s">
        <v>443</v>
      </c>
      <c r="D337" s="246" t="s">
        <v>32</v>
      </c>
      <c r="E337" s="248">
        <v>0.47449999999999998</v>
      </c>
      <c r="F337" s="248">
        <v>1.8979999999999999</v>
      </c>
    </row>
    <row r="338" spans="1:7" s="253" customFormat="1" outlineLevel="1">
      <c r="A338" s="249" t="s">
        <v>721</v>
      </c>
      <c r="B338" s="250" t="s">
        <v>445</v>
      </c>
      <c r="C338" s="251" t="s">
        <v>446</v>
      </c>
      <c r="D338" s="250" t="s">
        <v>49</v>
      </c>
      <c r="E338" s="252">
        <v>1.04</v>
      </c>
      <c r="F338" s="252">
        <v>4.16</v>
      </c>
    </row>
    <row r="339" spans="1:7" s="253" customFormat="1" outlineLevel="1">
      <c r="A339" s="254" t="s">
        <v>722</v>
      </c>
      <c r="B339" s="255" t="s">
        <v>448</v>
      </c>
      <c r="C339" s="256" t="s">
        <v>449</v>
      </c>
      <c r="D339" s="255" t="s">
        <v>92</v>
      </c>
      <c r="E339" s="257">
        <v>0.26</v>
      </c>
      <c r="F339" s="257">
        <v>1.04</v>
      </c>
    </row>
    <row r="340" spans="1:7" s="200" customFormat="1" ht="25.5">
      <c r="A340" s="229" t="s">
        <v>723</v>
      </c>
      <c r="B340" s="230" t="s">
        <v>724</v>
      </c>
      <c r="C340" s="230" t="s">
        <v>725</v>
      </c>
      <c r="D340" s="231" t="s">
        <v>726</v>
      </c>
      <c r="E340" s="232">
        <v>0.04</v>
      </c>
      <c r="F340" s="233"/>
      <c r="G340" s="234"/>
    </row>
    <row r="341" spans="1:7" s="239" customFormat="1" outlineLevel="1">
      <c r="A341" s="235" t="s">
        <v>727</v>
      </c>
      <c r="B341" s="236" t="s">
        <v>17</v>
      </c>
      <c r="C341" s="237" t="s">
        <v>22</v>
      </c>
      <c r="D341" s="236" t="s">
        <v>23</v>
      </c>
      <c r="E341" s="238">
        <v>153</v>
      </c>
      <c r="F341" s="238">
        <v>6.12</v>
      </c>
    </row>
    <row r="342" spans="1:7" s="244" customFormat="1" ht="24" outlineLevel="1">
      <c r="A342" s="240" t="s">
        <v>728</v>
      </c>
      <c r="B342" s="241" t="s">
        <v>159</v>
      </c>
      <c r="C342" s="242" t="s">
        <v>160</v>
      </c>
      <c r="D342" s="241" t="s">
        <v>32</v>
      </c>
      <c r="E342" s="243">
        <v>25.03</v>
      </c>
      <c r="F342" s="243">
        <v>1.0012000000000001</v>
      </c>
    </row>
    <row r="343" spans="1:7" s="244" customFormat="1" outlineLevel="1">
      <c r="A343" s="245" t="s">
        <v>729</v>
      </c>
      <c r="B343" s="246" t="s">
        <v>478</v>
      </c>
      <c r="C343" s="247" t="s">
        <v>479</v>
      </c>
      <c r="D343" s="246" t="s">
        <v>32</v>
      </c>
      <c r="E343" s="248">
        <v>5.96</v>
      </c>
      <c r="F343" s="248">
        <v>0.2384</v>
      </c>
    </row>
    <row r="344" spans="1:7" s="244" customFormat="1" outlineLevel="1">
      <c r="A344" s="245" t="s">
        <v>730</v>
      </c>
      <c r="B344" s="246" t="s">
        <v>140</v>
      </c>
      <c r="C344" s="247" t="s">
        <v>55</v>
      </c>
      <c r="D344" s="246" t="s">
        <v>32</v>
      </c>
      <c r="E344" s="248">
        <v>8.2100000000000009</v>
      </c>
      <c r="F344" s="248">
        <v>0.32840000000000003</v>
      </c>
    </row>
    <row r="345" spans="1:7" s="253" customFormat="1" outlineLevel="1">
      <c r="A345" s="249" t="s">
        <v>731</v>
      </c>
      <c r="B345" s="250" t="s">
        <v>416</v>
      </c>
      <c r="C345" s="251" t="s">
        <v>417</v>
      </c>
      <c r="D345" s="250" t="s">
        <v>49</v>
      </c>
      <c r="E345" s="252">
        <v>15.7</v>
      </c>
      <c r="F345" s="252">
        <v>0.628</v>
      </c>
    </row>
    <row r="346" spans="1:7" s="253" customFormat="1" outlineLevel="1">
      <c r="A346" s="254" t="s">
        <v>732</v>
      </c>
      <c r="B346" s="255" t="s">
        <v>733</v>
      </c>
      <c r="C346" s="256" t="s">
        <v>734</v>
      </c>
      <c r="D346" s="255" t="s">
        <v>59</v>
      </c>
      <c r="E346" s="257">
        <v>84</v>
      </c>
      <c r="F346" s="257">
        <v>3.36</v>
      </c>
    </row>
    <row r="347" spans="1:7" s="253" customFormat="1" outlineLevel="1">
      <c r="A347" s="254" t="s">
        <v>735</v>
      </c>
      <c r="B347" s="255" t="s">
        <v>736</v>
      </c>
      <c r="C347" s="256" t="s">
        <v>737</v>
      </c>
      <c r="D347" s="255" t="s">
        <v>27</v>
      </c>
      <c r="E347" s="257">
        <v>4.4999999999999997E-3</v>
      </c>
      <c r="F347" s="257">
        <v>1.8000000000000001E-4</v>
      </c>
    </row>
    <row r="348" spans="1:7" s="253" customFormat="1" outlineLevel="1">
      <c r="A348" s="254" t="s">
        <v>738</v>
      </c>
      <c r="B348" s="255" t="s">
        <v>679</v>
      </c>
      <c r="C348" s="256" t="s">
        <v>680</v>
      </c>
      <c r="D348" s="255" t="s">
        <v>27</v>
      </c>
      <c r="E348" s="257">
        <v>0.02</v>
      </c>
      <c r="F348" s="257">
        <v>8.0000000000000004E-4</v>
      </c>
    </row>
    <row r="349" spans="1:7" s="253" customFormat="1" ht="24" outlineLevel="1">
      <c r="A349" s="254" t="s">
        <v>739</v>
      </c>
      <c r="B349" s="255" t="s">
        <v>740</v>
      </c>
      <c r="C349" s="256" t="s">
        <v>741</v>
      </c>
      <c r="D349" s="255" t="s">
        <v>49</v>
      </c>
      <c r="E349" s="257">
        <v>0.73599999999999999</v>
      </c>
      <c r="F349" s="257">
        <v>2.9440000000000001E-2</v>
      </c>
    </row>
    <row r="350" spans="1:7" s="253" customFormat="1" ht="36" outlineLevel="1">
      <c r="A350" s="254" t="s">
        <v>742</v>
      </c>
      <c r="B350" s="255" t="s">
        <v>743</v>
      </c>
      <c r="C350" s="256" t="s">
        <v>744</v>
      </c>
      <c r="D350" s="255" t="s">
        <v>27</v>
      </c>
      <c r="E350" s="257">
        <v>0.13</v>
      </c>
      <c r="F350" s="257">
        <v>5.1999999999999998E-3</v>
      </c>
    </row>
    <row r="351" spans="1:7" s="200" customFormat="1">
      <c r="A351" s="229" t="s">
        <v>745</v>
      </c>
      <c r="B351" s="230" t="s">
        <v>746</v>
      </c>
      <c r="C351" s="230" t="s">
        <v>747</v>
      </c>
      <c r="D351" s="231" t="s">
        <v>281</v>
      </c>
      <c r="E351" s="258">
        <v>2</v>
      </c>
      <c r="F351" s="259"/>
      <c r="G351" s="234"/>
    </row>
    <row r="352" spans="1:7" s="200" customFormat="1">
      <c r="A352" s="229" t="s">
        <v>748</v>
      </c>
      <c r="B352" s="230" t="s">
        <v>749</v>
      </c>
      <c r="C352" s="230" t="s">
        <v>750</v>
      </c>
      <c r="D352" s="231" t="s">
        <v>281</v>
      </c>
      <c r="E352" s="258">
        <v>2</v>
      </c>
      <c r="F352" s="259"/>
      <c r="G352" s="234"/>
    </row>
    <row r="353" spans="1:7" s="200" customFormat="1" ht="51">
      <c r="A353" s="229" t="s">
        <v>751</v>
      </c>
      <c r="B353" s="230" t="s">
        <v>165</v>
      </c>
      <c r="C353" s="230" t="s">
        <v>166</v>
      </c>
      <c r="D353" s="231" t="s">
        <v>27</v>
      </c>
      <c r="E353" s="232">
        <v>8.2704000000000004</v>
      </c>
      <c r="F353" s="233"/>
      <c r="G353" s="234"/>
    </row>
    <row r="354" spans="1:7" s="244" customFormat="1" outlineLevel="1">
      <c r="A354" s="240" t="s">
        <v>752</v>
      </c>
      <c r="B354" s="241" t="s">
        <v>168</v>
      </c>
      <c r="C354" s="242" t="s">
        <v>169</v>
      </c>
      <c r="D354" s="241" t="s">
        <v>32</v>
      </c>
      <c r="E354" s="243">
        <v>6.9536000000000001E-2</v>
      </c>
      <c r="F354" s="243">
        <v>0.57509100000000002</v>
      </c>
    </row>
    <row r="355" spans="1:7" s="200" customFormat="1">
      <c r="A355" s="229" t="s">
        <v>753</v>
      </c>
      <c r="B355" s="230" t="s">
        <v>754</v>
      </c>
      <c r="C355" s="230" t="s">
        <v>755</v>
      </c>
      <c r="D355" s="231" t="s">
        <v>281</v>
      </c>
      <c r="E355" s="258">
        <v>1</v>
      </c>
      <c r="F355" s="259"/>
      <c r="G355" s="234"/>
    </row>
    <row r="356" spans="1:7" s="200" customFormat="1" ht="51">
      <c r="A356" s="229" t="s">
        <v>756</v>
      </c>
      <c r="B356" s="230" t="s">
        <v>165</v>
      </c>
      <c r="C356" s="230" t="s">
        <v>166</v>
      </c>
      <c r="D356" s="231" t="s">
        <v>27</v>
      </c>
      <c r="E356" s="232">
        <v>2.76</v>
      </c>
      <c r="F356" s="233"/>
      <c r="G356" s="234"/>
    </row>
    <row r="357" spans="1:7" s="244" customFormat="1" outlineLevel="1">
      <c r="A357" s="240" t="s">
        <v>757</v>
      </c>
      <c r="B357" s="241" t="s">
        <v>168</v>
      </c>
      <c r="C357" s="242" t="s">
        <v>169</v>
      </c>
      <c r="D357" s="241" t="s">
        <v>32</v>
      </c>
      <c r="E357" s="243">
        <v>6.9536000000000001E-2</v>
      </c>
      <c r="F357" s="243">
        <v>0.19191900000000001</v>
      </c>
    </row>
    <row r="358" spans="1:7" s="200" customFormat="1">
      <c r="A358" s="229" t="s">
        <v>758</v>
      </c>
      <c r="B358" s="230" t="s">
        <v>759</v>
      </c>
      <c r="C358" s="230" t="s">
        <v>760</v>
      </c>
      <c r="D358" s="231" t="s">
        <v>761</v>
      </c>
      <c r="E358" s="232">
        <v>2</v>
      </c>
      <c r="F358" s="233"/>
      <c r="G358" s="234"/>
    </row>
    <row r="359" spans="1:7" s="239" customFormat="1" outlineLevel="1">
      <c r="A359" s="235" t="s">
        <v>762</v>
      </c>
      <c r="B359" s="236" t="s">
        <v>17</v>
      </c>
      <c r="C359" s="237" t="s">
        <v>22</v>
      </c>
      <c r="D359" s="236" t="s">
        <v>23</v>
      </c>
      <c r="E359" s="238">
        <v>4.53</v>
      </c>
      <c r="F359" s="238">
        <v>9.06</v>
      </c>
    </row>
    <row r="360" spans="1:7" s="244" customFormat="1" outlineLevel="1">
      <c r="A360" s="240" t="s">
        <v>763</v>
      </c>
      <c r="B360" s="241" t="s">
        <v>414</v>
      </c>
      <c r="C360" s="242" t="s">
        <v>55</v>
      </c>
      <c r="D360" s="241" t="s">
        <v>32</v>
      </c>
      <c r="E360" s="243">
        <v>0.1</v>
      </c>
      <c r="F360" s="243">
        <v>0.2</v>
      </c>
    </row>
    <row r="361" spans="1:7" s="253" customFormat="1" outlineLevel="1">
      <c r="A361" s="249" t="s">
        <v>764</v>
      </c>
      <c r="B361" s="250" t="s">
        <v>416</v>
      </c>
      <c r="C361" s="251" t="s">
        <v>417</v>
      </c>
      <c r="D361" s="250" t="s">
        <v>49</v>
      </c>
      <c r="E361" s="252">
        <v>0.35</v>
      </c>
      <c r="F361" s="252">
        <v>0.7</v>
      </c>
    </row>
    <row r="362" spans="1:7" s="253" customFormat="1" outlineLevel="1">
      <c r="A362" s="254" t="s">
        <v>765</v>
      </c>
      <c r="B362" s="255" t="s">
        <v>766</v>
      </c>
      <c r="C362" s="256" t="s">
        <v>767</v>
      </c>
      <c r="D362" s="255" t="s">
        <v>49</v>
      </c>
      <c r="E362" s="257">
        <v>0.03</v>
      </c>
      <c r="F362" s="257">
        <v>0.06</v>
      </c>
    </row>
    <row r="363" spans="1:7" s="253" customFormat="1" outlineLevel="1">
      <c r="A363" s="254" t="s">
        <v>768</v>
      </c>
      <c r="B363" s="255" t="s">
        <v>769</v>
      </c>
      <c r="C363" s="256" t="s">
        <v>770</v>
      </c>
      <c r="D363" s="255" t="s">
        <v>771</v>
      </c>
      <c r="E363" s="257">
        <v>1.7000000000000001E-2</v>
      </c>
      <c r="F363" s="257">
        <v>3.4000000000000002E-2</v>
      </c>
    </row>
    <row r="364" spans="1:7" s="253" customFormat="1" outlineLevel="1">
      <c r="A364" s="254" t="s">
        <v>772</v>
      </c>
      <c r="B364" s="255" t="s">
        <v>773</v>
      </c>
      <c r="C364" s="256" t="s">
        <v>774</v>
      </c>
      <c r="D364" s="255" t="s">
        <v>281</v>
      </c>
      <c r="E364" s="257">
        <v>1</v>
      </c>
      <c r="F364" s="257">
        <v>2</v>
      </c>
    </row>
    <row r="365" spans="1:7" ht="15.75" customHeight="1">
      <c r="A365" s="226" t="s">
        <v>775</v>
      </c>
      <c r="B365" s="227"/>
      <c r="C365" s="227"/>
      <c r="D365" s="227"/>
      <c r="E365" s="227"/>
      <c r="F365" s="228"/>
    </row>
    <row r="366" spans="1:7" s="200" customFormat="1">
      <c r="A366" s="229" t="s">
        <v>776</v>
      </c>
      <c r="B366" s="230" t="s">
        <v>777</v>
      </c>
      <c r="C366" s="230" t="s">
        <v>778</v>
      </c>
      <c r="D366" s="231" t="s">
        <v>45</v>
      </c>
      <c r="E366" s="258">
        <v>424</v>
      </c>
      <c r="F366" s="259"/>
      <c r="G366" s="234"/>
    </row>
    <row r="367" spans="1:7" s="200" customFormat="1" ht="25.5">
      <c r="A367" s="229" t="s">
        <v>779</v>
      </c>
      <c r="B367" s="230" t="s">
        <v>777</v>
      </c>
      <c r="C367" s="230" t="s">
        <v>780</v>
      </c>
      <c r="D367" s="231" t="s">
        <v>27</v>
      </c>
      <c r="E367" s="258">
        <v>0.1212</v>
      </c>
      <c r="F367" s="259"/>
      <c r="G367" s="234"/>
    </row>
    <row r="368" spans="1:7" s="200" customFormat="1" ht="13.5" thickBot="1">
      <c r="A368" s="264"/>
      <c r="B368" s="265"/>
      <c r="C368" s="265"/>
      <c r="D368" s="265"/>
      <c r="E368" s="265"/>
      <c r="F368" s="266"/>
    </row>
    <row r="369" spans="1:7" s="200" customFormat="1" ht="13.5" thickTop="1">
      <c r="A369" s="267" t="s">
        <v>72</v>
      </c>
      <c r="B369" s="268"/>
      <c r="C369" s="268"/>
      <c r="D369" s="269"/>
      <c r="E369" s="270"/>
      <c r="F369" s="271"/>
      <c r="G369" s="234"/>
    </row>
    <row r="370" spans="1:7" s="200" customFormat="1">
      <c r="A370" s="272"/>
      <c r="B370" s="273"/>
      <c r="C370" s="273"/>
      <c r="D370" s="273"/>
      <c r="E370" s="273"/>
      <c r="F370" s="274"/>
    </row>
    <row r="371" spans="1:7" s="200" customFormat="1">
      <c r="A371" s="275"/>
      <c r="B371" s="276"/>
      <c r="C371" s="277" t="s">
        <v>781</v>
      </c>
      <c r="D371" s="278"/>
      <c r="E371" s="279"/>
      <c r="F371" s="280"/>
    </row>
    <row r="372" spans="1:7" s="200" customFormat="1">
      <c r="A372" s="281" t="s">
        <v>17</v>
      </c>
      <c r="B372" s="282" t="s">
        <v>659</v>
      </c>
      <c r="C372" s="282" t="s">
        <v>660</v>
      </c>
      <c r="D372" s="283" t="s">
        <v>23</v>
      </c>
      <c r="E372" s="284"/>
      <c r="F372" s="284">
        <v>7.7</v>
      </c>
    </row>
    <row r="373" spans="1:7" s="200" customFormat="1">
      <c r="A373" s="281" t="s">
        <v>24</v>
      </c>
      <c r="B373" s="282" t="s">
        <v>662</v>
      </c>
      <c r="C373" s="282" t="s">
        <v>663</v>
      </c>
      <c r="D373" s="283" t="s">
        <v>23</v>
      </c>
      <c r="E373" s="284"/>
      <c r="F373" s="284">
        <v>4.2</v>
      </c>
    </row>
    <row r="374" spans="1:7" s="200" customFormat="1">
      <c r="A374" s="275"/>
      <c r="B374" s="276"/>
      <c r="C374" s="277" t="s">
        <v>73</v>
      </c>
      <c r="D374" s="278"/>
      <c r="E374" s="279"/>
      <c r="F374" s="280"/>
    </row>
    <row r="375" spans="1:7" s="200" customFormat="1">
      <c r="A375" s="281" t="s">
        <v>33</v>
      </c>
      <c r="B375" s="282" t="s">
        <v>17</v>
      </c>
      <c r="C375" s="282" t="s">
        <v>22</v>
      </c>
      <c r="D375" s="283" t="s">
        <v>23</v>
      </c>
      <c r="E375" s="284"/>
      <c r="F375" s="284">
        <v>1873.3013000000001</v>
      </c>
    </row>
  </sheetData>
  <mergeCells count="103">
    <mergeCell ref="A370:F370"/>
    <mergeCell ref="E358:F358"/>
    <mergeCell ref="A365:F365"/>
    <mergeCell ref="E366:F366"/>
    <mergeCell ref="E367:F367"/>
    <mergeCell ref="A368:F368"/>
    <mergeCell ref="A369:C369"/>
    <mergeCell ref="E340:F340"/>
    <mergeCell ref="E351:F351"/>
    <mergeCell ref="E352:F352"/>
    <mergeCell ref="E353:F353"/>
    <mergeCell ref="E355:F355"/>
    <mergeCell ref="E356:F356"/>
    <mergeCell ref="E314:F314"/>
    <mergeCell ref="E317:F317"/>
    <mergeCell ref="E319:F319"/>
    <mergeCell ref="E323:F323"/>
    <mergeCell ref="A333:F333"/>
    <mergeCell ref="E334:F334"/>
    <mergeCell ref="E294:F294"/>
    <mergeCell ref="E299:F299"/>
    <mergeCell ref="E305:F305"/>
    <mergeCell ref="E310:F310"/>
    <mergeCell ref="A311:F311"/>
    <mergeCell ref="E312:F312"/>
    <mergeCell ref="E256:F256"/>
    <mergeCell ref="E257:F257"/>
    <mergeCell ref="E258:F258"/>
    <mergeCell ref="E259:F259"/>
    <mergeCell ref="E273:F273"/>
    <mergeCell ref="E287:F287"/>
    <mergeCell ref="E215:F215"/>
    <mergeCell ref="E222:F222"/>
    <mergeCell ref="E229:F229"/>
    <mergeCell ref="E231:F231"/>
    <mergeCell ref="E243:F243"/>
    <mergeCell ref="E255:F255"/>
    <mergeCell ref="E199:F199"/>
    <mergeCell ref="E205:F205"/>
    <mergeCell ref="E210:F210"/>
    <mergeCell ref="E211:F211"/>
    <mergeCell ref="E212:F212"/>
    <mergeCell ref="A214:F214"/>
    <mergeCell ref="A167:F167"/>
    <mergeCell ref="E168:F168"/>
    <mergeCell ref="E172:F172"/>
    <mergeCell ref="E178:F178"/>
    <mergeCell ref="E181:F181"/>
    <mergeCell ref="E183:F183"/>
    <mergeCell ref="E142:F142"/>
    <mergeCell ref="E145:F145"/>
    <mergeCell ref="E147:F147"/>
    <mergeCell ref="E156:F156"/>
    <mergeCell ref="E157:F157"/>
    <mergeCell ref="E158:F158"/>
    <mergeCell ref="E129:F129"/>
    <mergeCell ref="E132:F132"/>
    <mergeCell ref="E134:F134"/>
    <mergeCell ref="A136:F136"/>
    <mergeCell ref="E137:F137"/>
    <mergeCell ref="E140:F140"/>
    <mergeCell ref="E116:F116"/>
    <mergeCell ref="E118:F118"/>
    <mergeCell ref="E119:F119"/>
    <mergeCell ref="E121:F121"/>
    <mergeCell ref="E123:F123"/>
    <mergeCell ref="E125:F125"/>
    <mergeCell ref="E105:F105"/>
    <mergeCell ref="A106:F106"/>
    <mergeCell ref="E107:F107"/>
    <mergeCell ref="E109:F109"/>
    <mergeCell ref="E112:F112"/>
    <mergeCell ref="E114:F114"/>
    <mergeCell ref="E78:F78"/>
    <mergeCell ref="E86:F86"/>
    <mergeCell ref="E88:F88"/>
    <mergeCell ref="E90:F90"/>
    <mergeCell ref="A96:F96"/>
    <mergeCell ref="E97:F97"/>
    <mergeCell ref="E32:F32"/>
    <mergeCell ref="E34:F34"/>
    <mergeCell ref="E36:F36"/>
    <mergeCell ref="E46:F46"/>
    <mergeCell ref="E58:F58"/>
    <mergeCell ref="E66:F66"/>
    <mergeCell ref="A15:F15"/>
    <mergeCell ref="A16:F16"/>
    <mergeCell ref="E17:F17"/>
    <mergeCell ref="E22:F22"/>
    <mergeCell ref="E25:F25"/>
    <mergeCell ref="E29:F29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2020.4)&amp;C&amp;N&amp;R200000170</oddHeader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43"/>
  <sheetViews>
    <sheetView tabSelected="1" topLeftCell="A7" workbookViewId="0">
      <selection activeCell="E1" sqref="E1:F1048576"/>
    </sheetView>
  </sheetViews>
  <sheetFormatPr defaultRowHeight="12.75"/>
  <cols>
    <col min="1" max="1" width="6.33203125" style="286" customWidth="1"/>
    <col min="2" max="2" width="60" style="286" customWidth="1"/>
    <col min="3" max="3" width="9.33203125" style="286"/>
    <col min="4" max="4" width="14.5" style="286" customWidth="1"/>
    <col min="5" max="16384" width="9.33203125" style="286"/>
  </cols>
  <sheetData>
    <row r="2" spans="1:4" ht="108.75" customHeight="1">
      <c r="A2" s="285" t="s">
        <v>128</v>
      </c>
      <c r="B2" s="285"/>
      <c r="C2" s="285"/>
      <c r="D2" s="285"/>
    </row>
    <row r="3" spans="1:4">
      <c r="B3" s="287"/>
    </row>
    <row r="4" spans="1:4">
      <c r="A4" s="285" t="s">
        <v>782</v>
      </c>
      <c r="B4" s="285"/>
      <c r="C4" s="285"/>
      <c r="D4" s="285"/>
    </row>
    <row r="5" spans="1:4">
      <c r="B5" s="287"/>
    </row>
    <row r="6" spans="1:4" ht="15.75">
      <c r="A6" s="172" t="s">
        <v>783</v>
      </c>
      <c r="B6" s="172"/>
      <c r="C6" s="172"/>
      <c r="D6" s="172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288"/>
      <c r="B12" s="288"/>
      <c r="C12" s="288"/>
      <c r="D12" s="288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289" t="s">
        <v>17</v>
      </c>
      <c r="B17" s="290" t="s">
        <v>22</v>
      </c>
      <c r="C17" s="291" t="s">
        <v>23</v>
      </c>
      <c r="D17" s="292">
        <v>1873.30125028</v>
      </c>
    </row>
    <row r="18" spans="1:4" ht="25.5">
      <c r="A18" s="289" t="s">
        <v>24</v>
      </c>
      <c r="B18" s="290" t="s">
        <v>660</v>
      </c>
      <c r="C18" s="291" t="s">
        <v>23</v>
      </c>
      <c r="D18" s="292">
        <v>7.7</v>
      </c>
    </row>
    <row r="19" spans="1:4" ht="25.5">
      <c r="A19" s="72"/>
      <c r="B19" s="73" t="s">
        <v>80</v>
      </c>
      <c r="C19" s="73" t="s">
        <v>23</v>
      </c>
      <c r="D19" s="293">
        <f>SUM(D17:D18)</f>
        <v>1881.00125028</v>
      </c>
    </row>
    <row r="20" spans="1:4">
      <c r="A20" s="164"/>
      <c r="B20" s="165"/>
      <c r="C20" s="165"/>
      <c r="D20" s="165"/>
    </row>
    <row r="21" spans="1:4" ht="15.75">
      <c r="A21" s="162" t="s">
        <v>81</v>
      </c>
      <c r="B21" s="163"/>
      <c r="C21" s="163"/>
      <c r="D21" s="163"/>
    </row>
    <row r="22" spans="1:4" ht="25.5">
      <c r="A22" s="289" t="s">
        <v>17</v>
      </c>
      <c r="B22" s="290" t="s">
        <v>202</v>
      </c>
      <c r="C22" s="291" t="s">
        <v>32</v>
      </c>
      <c r="D22" s="294">
        <v>3.5279555999999999</v>
      </c>
    </row>
    <row r="23" spans="1:4">
      <c r="A23" s="289" t="s">
        <v>24</v>
      </c>
      <c r="B23" s="290" t="s">
        <v>176</v>
      </c>
      <c r="C23" s="291" t="s">
        <v>32</v>
      </c>
      <c r="D23" s="294">
        <v>0.19156319999999999</v>
      </c>
    </row>
    <row r="24" spans="1:4">
      <c r="A24" s="289" t="s">
        <v>33</v>
      </c>
      <c r="B24" s="290" t="s">
        <v>138</v>
      </c>
      <c r="C24" s="291" t="s">
        <v>32</v>
      </c>
      <c r="D24" s="294">
        <v>2.2898375999999998</v>
      </c>
    </row>
    <row r="25" spans="1:4" ht="25.5">
      <c r="A25" s="289" t="s">
        <v>37</v>
      </c>
      <c r="B25" s="290" t="s">
        <v>676</v>
      </c>
      <c r="C25" s="291" t="s">
        <v>32</v>
      </c>
      <c r="D25" s="294">
        <v>5.0754720000000004</v>
      </c>
    </row>
    <row r="26" spans="1:4" ht="38.25">
      <c r="A26" s="289" t="s">
        <v>50</v>
      </c>
      <c r="B26" s="290" t="s">
        <v>553</v>
      </c>
      <c r="C26" s="291" t="s">
        <v>32</v>
      </c>
      <c r="D26" s="294">
        <v>123.252</v>
      </c>
    </row>
    <row r="27" spans="1:4" ht="25.5">
      <c r="A27" s="289" t="s">
        <v>85</v>
      </c>
      <c r="B27" s="290" t="s">
        <v>180</v>
      </c>
      <c r="C27" s="291" t="s">
        <v>32</v>
      </c>
      <c r="D27" s="294">
        <v>4.2926225999999996</v>
      </c>
    </row>
    <row r="28" spans="1:4">
      <c r="A28" s="289" t="s">
        <v>86</v>
      </c>
      <c r="B28" s="290" t="s">
        <v>501</v>
      </c>
      <c r="C28" s="291" t="s">
        <v>32</v>
      </c>
      <c r="D28" s="294">
        <v>0.48</v>
      </c>
    </row>
    <row r="29" spans="1:4">
      <c r="A29" s="289" t="s">
        <v>196</v>
      </c>
      <c r="B29" s="290" t="s">
        <v>205</v>
      </c>
      <c r="C29" s="291" t="s">
        <v>32</v>
      </c>
      <c r="D29" s="294">
        <v>0.60661679999999996</v>
      </c>
    </row>
    <row r="30" spans="1:4">
      <c r="A30" s="289" t="s">
        <v>228</v>
      </c>
      <c r="B30" s="290" t="s">
        <v>666</v>
      </c>
      <c r="C30" s="291" t="s">
        <v>32</v>
      </c>
      <c r="D30" s="294">
        <v>30.8</v>
      </c>
    </row>
    <row r="31" spans="1:4">
      <c r="A31" s="289" t="s">
        <v>238</v>
      </c>
      <c r="B31" s="290" t="s">
        <v>183</v>
      </c>
      <c r="C31" s="291" t="s">
        <v>32</v>
      </c>
      <c r="D31" s="294">
        <v>4.5283411999999998</v>
      </c>
    </row>
    <row r="32" spans="1:4">
      <c r="A32" s="289" t="s">
        <v>254</v>
      </c>
      <c r="B32" s="290" t="s">
        <v>186</v>
      </c>
      <c r="C32" s="291" t="s">
        <v>32</v>
      </c>
      <c r="D32" s="294">
        <v>10.110279999999999</v>
      </c>
    </row>
    <row r="33" spans="1:4" ht="38.25">
      <c r="A33" s="289" t="s">
        <v>264</v>
      </c>
      <c r="B33" s="290" t="s">
        <v>153</v>
      </c>
      <c r="C33" s="291" t="s">
        <v>32</v>
      </c>
      <c r="D33" s="294">
        <v>76.987982419999994</v>
      </c>
    </row>
    <row r="34" spans="1:4" ht="25.5">
      <c r="A34" s="289" t="s">
        <v>267</v>
      </c>
      <c r="B34" s="290" t="s">
        <v>784</v>
      </c>
      <c r="C34" s="291" t="s">
        <v>32</v>
      </c>
      <c r="D34" s="294">
        <v>20.8</v>
      </c>
    </row>
    <row r="35" spans="1:4" ht="25.5">
      <c r="A35" s="289" t="s">
        <v>270</v>
      </c>
      <c r="B35" s="290" t="s">
        <v>160</v>
      </c>
      <c r="C35" s="291" t="s">
        <v>32</v>
      </c>
      <c r="D35" s="294">
        <v>60.497056000000001</v>
      </c>
    </row>
    <row r="36" spans="1:4" ht="38.25">
      <c r="A36" s="289" t="s">
        <v>286</v>
      </c>
      <c r="B36" s="290" t="s">
        <v>461</v>
      </c>
      <c r="C36" s="291" t="s">
        <v>32</v>
      </c>
      <c r="D36" s="294">
        <v>0.10385999999999999</v>
      </c>
    </row>
    <row r="37" spans="1:4" ht="25.5">
      <c r="A37" s="289" t="s">
        <v>306</v>
      </c>
      <c r="B37" s="290" t="s">
        <v>558</v>
      </c>
      <c r="C37" s="291" t="s">
        <v>32</v>
      </c>
      <c r="D37" s="294">
        <v>26.188479999999998</v>
      </c>
    </row>
    <row r="38" spans="1:4" ht="25.5">
      <c r="A38" s="289" t="s">
        <v>311</v>
      </c>
      <c r="B38" s="290" t="s">
        <v>292</v>
      </c>
      <c r="C38" s="291" t="s">
        <v>32</v>
      </c>
      <c r="D38" s="294">
        <v>2.7610000000000001</v>
      </c>
    </row>
    <row r="39" spans="1:4">
      <c r="A39" s="289" t="s">
        <v>315</v>
      </c>
      <c r="B39" s="290" t="s">
        <v>390</v>
      </c>
      <c r="C39" s="291" t="s">
        <v>32</v>
      </c>
      <c r="D39" s="294">
        <v>20.47186</v>
      </c>
    </row>
    <row r="40" spans="1:4" ht="25.5">
      <c r="A40" s="289" t="s">
        <v>323</v>
      </c>
      <c r="B40" s="290" t="s">
        <v>669</v>
      </c>
      <c r="C40" s="291" t="s">
        <v>32</v>
      </c>
      <c r="D40" s="294">
        <v>35</v>
      </c>
    </row>
    <row r="41" spans="1:4" ht="25.5">
      <c r="A41" s="289" t="s">
        <v>327</v>
      </c>
      <c r="B41" s="290" t="s">
        <v>464</v>
      </c>
      <c r="C41" s="291" t="s">
        <v>32</v>
      </c>
      <c r="D41" s="294">
        <v>1.7950470000000001</v>
      </c>
    </row>
    <row r="42" spans="1:4">
      <c r="A42" s="289" t="s">
        <v>331</v>
      </c>
      <c r="B42" s="290" t="s">
        <v>189</v>
      </c>
      <c r="C42" s="291" t="s">
        <v>32</v>
      </c>
      <c r="D42" s="294">
        <v>11.3695635</v>
      </c>
    </row>
    <row r="43" spans="1:4">
      <c r="A43" s="289" t="s">
        <v>333</v>
      </c>
      <c r="B43" s="290" t="s">
        <v>467</v>
      </c>
      <c r="C43" s="291" t="s">
        <v>32</v>
      </c>
      <c r="D43" s="294">
        <v>20.014140000000001</v>
      </c>
    </row>
    <row r="44" spans="1:4">
      <c r="A44" s="289" t="s">
        <v>336</v>
      </c>
      <c r="B44" s="290" t="s">
        <v>637</v>
      </c>
      <c r="C44" s="291" t="s">
        <v>32</v>
      </c>
      <c r="D44" s="294">
        <v>2.48</v>
      </c>
    </row>
    <row r="45" spans="1:4" ht="38.25">
      <c r="A45" s="289" t="s">
        <v>339</v>
      </c>
      <c r="B45" s="290" t="s">
        <v>156</v>
      </c>
      <c r="C45" s="291" t="s">
        <v>32</v>
      </c>
      <c r="D45" s="294">
        <v>81.507249999999999</v>
      </c>
    </row>
    <row r="46" spans="1:4" ht="25.5">
      <c r="A46" s="289" t="s">
        <v>343</v>
      </c>
      <c r="B46" s="290" t="s">
        <v>705</v>
      </c>
      <c r="C46" s="291" t="s">
        <v>32</v>
      </c>
      <c r="D46" s="294">
        <v>4.0093199999999998</v>
      </c>
    </row>
    <row r="47" spans="1:4">
      <c r="A47" s="289" t="s">
        <v>347</v>
      </c>
      <c r="B47" s="290" t="s">
        <v>470</v>
      </c>
      <c r="C47" s="291" t="s">
        <v>32</v>
      </c>
      <c r="D47" s="294">
        <v>0.34620000000000001</v>
      </c>
    </row>
    <row r="48" spans="1:4">
      <c r="A48" s="289" t="s">
        <v>355</v>
      </c>
      <c r="B48" s="290" t="s">
        <v>148</v>
      </c>
      <c r="C48" s="291" t="s">
        <v>32</v>
      </c>
      <c r="D48" s="294">
        <v>2.1311406000000002</v>
      </c>
    </row>
    <row r="49" spans="1:4" ht="25.5">
      <c r="A49" s="289" t="s">
        <v>360</v>
      </c>
      <c r="B49" s="290" t="s">
        <v>562</v>
      </c>
      <c r="C49" s="291" t="s">
        <v>32</v>
      </c>
      <c r="D49" s="294">
        <v>14.7552</v>
      </c>
    </row>
    <row r="50" spans="1:4">
      <c r="A50" s="289" t="s">
        <v>364</v>
      </c>
      <c r="B50" s="290" t="s">
        <v>473</v>
      </c>
      <c r="C50" s="291" t="s">
        <v>32</v>
      </c>
      <c r="D50" s="294">
        <v>3.2542800000000001</v>
      </c>
    </row>
    <row r="51" spans="1:4">
      <c r="A51" s="289" t="s">
        <v>369</v>
      </c>
      <c r="B51" s="290" t="s">
        <v>476</v>
      </c>
      <c r="C51" s="291" t="s">
        <v>32</v>
      </c>
      <c r="D51" s="294">
        <v>0.69240000000000002</v>
      </c>
    </row>
    <row r="52" spans="1:4">
      <c r="A52" s="289" t="s">
        <v>374</v>
      </c>
      <c r="B52" s="290" t="s">
        <v>354</v>
      </c>
      <c r="C52" s="291" t="s">
        <v>32</v>
      </c>
      <c r="D52" s="294">
        <v>88.694383000000002</v>
      </c>
    </row>
    <row r="53" spans="1:4" ht="25.5">
      <c r="A53" s="289" t="s">
        <v>378</v>
      </c>
      <c r="B53" s="290" t="s">
        <v>479</v>
      </c>
      <c r="C53" s="291" t="s">
        <v>32</v>
      </c>
      <c r="D53" s="294">
        <v>12.043329999999999</v>
      </c>
    </row>
    <row r="54" spans="1:4" ht="51">
      <c r="A54" s="289" t="s">
        <v>381</v>
      </c>
      <c r="B54" s="290" t="s">
        <v>164</v>
      </c>
      <c r="C54" s="291" t="s">
        <v>32</v>
      </c>
      <c r="D54" s="294">
        <v>9.4244166000000007</v>
      </c>
    </row>
    <row r="55" spans="1:4" ht="51">
      <c r="A55" s="289" t="s">
        <v>383</v>
      </c>
      <c r="B55" s="290" t="s">
        <v>322</v>
      </c>
      <c r="C55" s="291" t="s">
        <v>32</v>
      </c>
      <c r="D55" s="294">
        <v>10.468700399999999</v>
      </c>
    </row>
    <row r="56" spans="1:4">
      <c r="A56" s="289" t="s">
        <v>402</v>
      </c>
      <c r="B56" s="290" t="s">
        <v>565</v>
      </c>
      <c r="C56" s="291" t="s">
        <v>32</v>
      </c>
      <c r="D56" s="294">
        <v>6.6291200000000003</v>
      </c>
    </row>
    <row r="57" spans="1:4" ht="25.5">
      <c r="A57" s="289" t="s">
        <v>405</v>
      </c>
      <c r="B57" s="290" t="s">
        <v>55</v>
      </c>
      <c r="C57" s="291" t="s">
        <v>32</v>
      </c>
      <c r="D57" s="294">
        <v>6.5014956000000002</v>
      </c>
    </row>
    <row r="58" spans="1:4" ht="25.5">
      <c r="A58" s="289" t="s">
        <v>408</v>
      </c>
      <c r="B58" s="290" t="s">
        <v>55</v>
      </c>
      <c r="C58" s="291" t="s">
        <v>32</v>
      </c>
      <c r="D58" s="294">
        <v>6.2721200000000001</v>
      </c>
    </row>
    <row r="59" spans="1:4" ht="25.5">
      <c r="A59" s="289" t="s">
        <v>429</v>
      </c>
      <c r="B59" s="290" t="s">
        <v>482</v>
      </c>
      <c r="C59" s="291" t="s">
        <v>32</v>
      </c>
      <c r="D59" s="294">
        <v>0.20771999999999999</v>
      </c>
    </row>
    <row r="60" spans="1:4">
      <c r="A60" s="289" t="s">
        <v>435</v>
      </c>
      <c r="B60" s="290" t="s">
        <v>443</v>
      </c>
      <c r="C60" s="291" t="s">
        <v>32</v>
      </c>
      <c r="D60" s="294">
        <v>12.883369999999999</v>
      </c>
    </row>
    <row r="61" spans="1:4" ht="25.5">
      <c r="A61" s="289" t="s">
        <v>450</v>
      </c>
      <c r="B61" s="290" t="s">
        <v>277</v>
      </c>
      <c r="C61" s="291" t="s">
        <v>32</v>
      </c>
      <c r="D61" s="294">
        <v>0.93994560000000005</v>
      </c>
    </row>
    <row r="62" spans="1:4">
      <c r="A62" s="289" t="s">
        <v>453</v>
      </c>
      <c r="B62" s="290" t="s">
        <v>209</v>
      </c>
      <c r="C62" s="291" t="s">
        <v>32</v>
      </c>
      <c r="D62" s="294">
        <v>0.30330839999999998</v>
      </c>
    </row>
    <row r="63" spans="1:4">
      <c r="A63" s="289" t="s">
        <v>455</v>
      </c>
      <c r="B63" s="290" t="s">
        <v>143</v>
      </c>
      <c r="C63" s="291" t="s">
        <v>32</v>
      </c>
      <c r="D63" s="294">
        <v>65.747</v>
      </c>
    </row>
    <row r="64" spans="1:4" ht="25.5">
      <c r="A64" s="289" t="s">
        <v>495</v>
      </c>
      <c r="B64" s="290" t="s">
        <v>785</v>
      </c>
      <c r="C64" s="291" t="s">
        <v>32</v>
      </c>
      <c r="D64" s="294">
        <v>3.5279555999999999</v>
      </c>
    </row>
    <row r="65" spans="1:4" ht="25.5">
      <c r="A65" s="289" t="s">
        <v>507</v>
      </c>
      <c r="B65" s="290" t="s">
        <v>786</v>
      </c>
      <c r="C65" s="291" t="s">
        <v>32</v>
      </c>
      <c r="D65" s="294">
        <v>3.2778592</v>
      </c>
    </row>
    <row r="66" spans="1:4" ht="25.5">
      <c r="A66" s="289" t="s">
        <v>516</v>
      </c>
      <c r="B66" s="290" t="s">
        <v>787</v>
      </c>
      <c r="C66" s="291" t="s">
        <v>32</v>
      </c>
      <c r="D66" s="294">
        <v>1.4580088</v>
      </c>
    </row>
    <row r="67" spans="1:4" ht="25.5">
      <c r="A67" s="289" t="s">
        <v>519</v>
      </c>
      <c r="B67" s="290" t="s">
        <v>788</v>
      </c>
      <c r="C67" s="291" t="s">
        <v>32</v>
      </c>
      <c r="D67" s="294">
        <v>1.649572</v>
      </c>
    </row>
    <row r="68" spans="1:4" ht="25.5">
      <c r="A68" s="289" t="s">
        <v>522</v>
      </c>
      <c r="B68" s="290" t="s">
        <v>169</v>
      </c>
      <c r="C68" s="291" t="s">
        <v>32</v>
      </c>
      <c r="D68" s="294">
        <v>220.248482</v>
      </c>
    </row>
    <row r="69" spans="1:4">
      <c r="A69" s="72"/>
      <c r="B69" s="73" t="s">
        <v>82</v>
      </c>
      <c r="C69" s="73" t="s">
        <v>83</v>
      </c>
      <c r="D69" s="79"/>
    </row>
    <row r="70" spans="1:4">
      <c r="A70" s="164"/>
      <c r="B70" s="165"/>
      <c r="C70" s="165"/>
      <c r="D70" s="165"/>
    </row>
    <row r="71" spans="1:4" ht="15.75">
      <c r="A71" s="162" t="s">
        <v>84</v>
      </c>
      <c r="B71" s="163"/>
      <c r="C71" s="163"/>
      <c r="D71" s="163"/>
    </row>
    <row r="72" spans="1:4" ht="25.5">
      <c r="A72" s="289" t="s">
        <v>17</v>
      </c>
      <c r="B72" s="290" t="s">
        <v>252</v>
      </c>
      <c r="C72" s="291" t="s">
        <v>27</v>
      </c>
      <c r="D72" s="294">
        <v>64.290738399999995</v>
      </c>
    </row>
    <row r="73" spans="1:4" ht="25.5">
      <c r="A73" s="289" t="s">
        <v>24</v>
      </c>
      <c r="B73" s="290" t="s">
        <v>224</v>
      </c>
      <c r="C73" s="291" t="s">
        <v>27</v>
      </c>
      <c r="D73" s="294">
        <v>172.24724399999999</v>
      </c>
    </row>
    <row r="74" spans="1:4" ht="25.5">
      <c r="A74" s="289" t="s">
        <v>33</v>
      </c>
      <c r="B74" s="290" t="s">
        <v>417</v>
      </c>
      <c r="C74" s="291" t="s">
        <v>49</v>
      </c>
      <c r="D74" s="294">
        <v>2.8555000000000001</v>
      </c>
    </row>
    <row r="75" spans="1:4">
      <c r="A75" s="289" t="s">
        <v>37</v>
      </c>
      <c r="B75" s="290" t="s">
        <v>515</v>
      </c>
      <c r="C75" s="291" t="s">
        <v>49</v>
      </c>
      <c r="D75" s="294">
        <v>0.85</v>
      </c>
    </row>
    <row r="76" spans="1:4" ht="25.5">
      <c r="A76" s="289" t="s">
        <v>50</v>
      </c>
      <c r="B76" s="290" t="s">
        <v>767</v>
      </c>
      <c r="C76" s="291" t="s">
        <v>49</v>
      </c>
      <c r="D76" s="294">
        <v>0.06</v>
      </c>
    </row>
    <row r="77" spans="1:4">
      <c r="A77" s="289" t="s">
        <v>85</v>
      </c>
      <c r="B77" s="290" t="s">
        <v>335</v>
      </c>
      <c r="C77" s="291" t="s">
        <v>49</v>
      </c>
      <c r="D77" s="294">
        <v>679.65039999999999</v>
      </c>
    </row>
    <row r="78" spans="1:4">
      <c r="A78" s="289" t="s">
        <v>86</v>
      </c>
      <c r="B78" s="290" t="s">
        <v>44</v>
      </c>
      <c r="C78" s="291" t="s">
        <v>45</v>
      </c>
      <c r="D78" s="294">
        <v>6.02928</v>
      </c>
    </row>
    <row r="79" spans="1:4" ht="38.25">
      <c r="A79" s="289" t="s">
        <v>196</v>
      </c>
      <c r="B79" s="290" t="s">
        <v>192</v>
      </c>
      <c r="C79" s="291" t="s">
        <v>49</v>
      </c>
      <c r="D79" s="294">
        <v>7.9817999999999998</v>
      </c>
    </row>
    <row r="80" spans="1:4" ht="38.25">
      <c r="A80" s="289" t="s">
        <v>228</v>
      </c>
      <c r="B80" s="290" t="s">
        <v>195</v>
      </c>
      <c r="C80" s="291" t="s">
        <v>49</v>
      </c>
      <c r="D80" s="294">
        <v>100.57068</v>
      </c>
    </row>
    <row r="81" spans="1:4">
      <c r="A81" s="289" t="s">
        <v>238</v>
      </c>
      <c r="B81" s="290" t="s">
        <v>770</v>
      </c>
      <c r="C81" s="291" t="s">
        <v>771</v>
      </c>
      <c r="D81" s="294">
        <v>3.4000000000000002E-2</v>
      </c>
    </row>
    <row r="82" spans="1:4" ht="25.5">
      <c r="A82" s="289" t="s">
        <v>254</v>
      </c>
      <c r="B82" s="290" t="s">
        <v>62</v>
      </c>
      <c r="C82" s="291" t="s">
        <v>27</v>
      </c>
      <c r="D82" s="294">
        <v>4.0093200000000002E-2</v>
      </c>
    </row>
    <row r="83" spans="1:4" ht="25.5">
      <c r="A83" s="289" t="s">
        <v>264</v>
      </c>
      <c r="B83" s="290" t="s">
        <v>394</v>
      </c>
      <c r="C83" s="291" t="s">
        <v>27</v>
      </c>
      <c r="D83" s="294">
        <v>1.2749999999999999</v>
      </c>
    </row>
    <row r="84" spans="1:4">
      <c r="A84" s="289" t="s">
        <v>267</v>
      </c>
      <c r="B84" s="290" t="s">
        <v>227</v>
      </c>
      <c r="C84" s="291" t="s">
        <v>27</v>
      </c>
      <c r="D84" s="294">
        <v>2.7883089999999999E-2</v>
      </c>
    </row>
    <row r="85" spans="1:4">
      <c r="A85" s="289" t="s">
        <v>270</v>
      </c>
      <c r="B85" s="290" t="s">
        <v>296</v>
      </c>
      <c r="C85" s="291" t="s">
        <v>27</v>
      </c>
      <c r="D85" s="294">
        <v>2.5267999999999999E-2</v>
      </c>
    </row>
    <row r="86" spans="1:4">
      <c r="A86" s="289" t="s">
        <v>286</v>
      </c>
      <c r="B86" s="290" t="s">
        <v>521</v>
      </c>
      <c r="C86" s="291" t="s">
        <v>92</v>
      </c>
      <c r="D86" s="294">
        <v>103.99</v>
      </c>
    </row>
    <row r="87" spans="1:4">
      <c r="A87" s="289" t="s">
        <v>306</v>
      </c>
      <c r="B87" s="290" t="s">
        <v>65</v>
      </c>
      <c r="C87" s="291" t="s">
        <v>27</v>
      </c>
      <c r="D87" s="294">
        <v>4.2219720000000002E-2</v>
      </c>
    </row>
    <row r="88" spans="1:4" ht="25.5">
      <c r="A88" s="289" t="s">
        <v>311</v>
      </c>
      <c r="B88" s="290" t="s">
        <v>734</v>
      </c>
      <c r="C88" s="291" t="s">
        <v>59</v>
      </c>
      <c r="D88" s="294">
        <v>3.36</v>
      </c>
    </row>
    <row r="89" spans="1:4">
      <c r="A89" s="289" t="s">
        <v>315</v>
      </c>
      <c r="B89" s="290" t="s">
        <v>711</v>
      </c>
      <c r="C89" s="291" t="s">
        <v>59</v>
      </c>
      <c r="D89" s="294">
        <v>365.93</v>
      </c>
    </row>
    <row r="90" spans="1:4" ht="25.5">
      <c r="A90" s="289" t="s">
        <v>323</v>
      </c>
      <c r="B90" s="290" t="s">
        <v>68</v>
      </c>
      <c r="C90" s="291" t="s">
        <v>27</v>
      </c>
      <c r="D90" s="294">
        <v>9.5460000000000003E-2</v>
      </c>
    </row>
    <row r="91" spans="1:4">
      <c r="A91" s="289" t="s">
        <v>327</v>
      </c>
      <c r="B91" s="290" t="s">
        <v>737</v>
      </c>
      <c r="C91" s="291" t="s">
        <v>27</v>
      </c>
      <c r="D91" s="294">
        <v>1.8000000000000001E-4</v>
      </c>
    </row>
    <row r="92" spans="1:4">
      <c r="A92" s="289" t="s">
        <v>331</v>
      </c>
      <c r="B92" s="290" t="s">
        <v>421</v>
      </c>
      <c r="C92" s="291" t="s">
        <v>27</v>
      </c>
      <c r="D92" s="294">
        <v>4.4999999999999997E-3</v>
      </c>
    </row>
    <row r="93" spans="1:4" ht="25.5">
      <c r="A93" s="289" t="s">
        <v>333</v>
      </c>
      <c r="B93" s="290" t="s">
        <v>71</v>
      </c>
      <c r="C93" s="291" t="s">
        <v>27</v>
      </c>
      <c r="D93" s="294">
        <v>0.15050859999999999</v>
      </c>
    </row>
    <row r="94" spans="1:4">
      <c r="A94" s="289" t="s">
        <v>336</v>
      </c>
      <c r="B94" s="290" t="s">
        <v>398</v>
      </c>
      <c r="C94" s="291" t="s">
        <v>27</v>
      </c>
      <c r="D94" s="294">
        <v>6.3750000000000001E-2</v>
      </c>
    </row>
    <row r="95" spans="1:4">
      <c r="A95" s="289" t="s">
        <v>339</v>
      </c>
      <c r="B95" s="290" t="s">
        <v>652</v>
      </c>
      <c r="C95" s="291" t="s">
        <v>27</v>
      </c>
      <c r="D95" s="294">
        <v>5.5192799999999997E-3</v>
      </c>
    </row>
    <row r="96" spans="1:4">
      <c r="A96" s="289" t="s">
        <v>343</v>
      </c>
      <c r="B96" s="290" t="s">
        <v>446</v>
      </c>
      <c r="C96" s="291" t="s">
        <v>49</v>
      </c>
      <c r="D96" s="294">
        <v>26.76951</v>
      </c>
    </row>
    <row r="97" spans="1:4">
      <c r="A97" s="289" t="s">
        <v>347</v>
      </c>
      <c r="B97" s="290" t="s">
        <v>449</v>
      </c>
      <c r="C97" s="291" t="s">
        <v>92</v>
      </c>
      <c r="D97" s="294">
        <v>3.18</v>
      </c>
    </row>
    <row r="98" spans="1:4">
      <c r="A98" s="289" t="s">
        <v>355</v>
      </c>
      <c r="B98" s="290" t="s">
        <v>606</v>
      </c>
      <c r="C98" s="291" t="s">
        <v>49</v>
      </c>
      <c r="D98" s="294">
        <v>0.22</v>
      </c>
    </row>
    <row r="99" spans="1:4" ht="25.5">
      <c r="A99" s="289" t="s">
        <v>360</v>
      </c>
      <c r="B99" s="290" t="s">
        <v>609</v>
      </c>
      <c r="C99" s="291" t="s">
        <v>281</v>
      </c>
      <c r="D99" s="294">
        <v>4</v>
      </c>
    </row>
    <row r="100" spans="1:4">
      <c r="A100" s="289" t="s">
        <v>364</v>
      </c>
      <c r="B100" s="290" t="s">
        <v>569</v>
      </c>
      <c r="C100" s="291" t="s">
        <v>27</v>
      </c>
      <c r="D100" s="294">
        <v>6.8592E-2</v>
      </c>
    </row>
    <row r="101" spans="1:4">
      <c r="A101" s="289" t="s">
        <v>369</v>
      </c>
      <c r="B101" s="290" t="s">
        <v>487</v>
      </c>
      <c r="C101" s="291" t="s">
        <v>27</v>
      </c>
      <c r="D101" s="294">
        <v>3.2889E-3</v>
      </c>
    </row>
    <row r="102" spans="1:4">
      <c r="A102" s="289" t="s">
        <v>374</v>
      </c>
      <c r="B102" s="290" t="s">
        <v>680</v>
      </c>
      <c r="C102" s="291" t="s">
        <v>27</v>
      </c>
      <c r="D102" s="294">
        <v>5.228E-3</v>
      </c>
    </row>
    <row r="103" spans="1:4">
      <c r="A103" s="289" t="s">
        <v>378</v>
      </c>
      <c r="B103" s="290" t="s">
        <v>642</v>
      </c>
      <c r="C103" s="291" t="s">
        <v>92</v>
      </c>
      <c r="D103" s="294">
        <v>1.64</v>
      </c>
    </row>
    <row r="104" spans="1:4">
      <c r="A104" s="289" t="s">
        <v>381</v>
      </c>
      <c r="B104" s="290" t="s">
        <v>506</v>
      </c>
      <c r="C104" s="291" t="s">
        <v>59</v>
      </c>
      <c r="D104" s="294">
        <v>2.5</v>
      </c>
    </row>
    <row r="105" spans="1:4" ht="38.25">
      <c r="A105" s="289" t="s">
        <v>383</v>
      </c>
      <c r="B105" s="290" t="s">
        <v>299</v>
      </c>
      <c r="C105" s="291" t="s">
        <v>49</v>
      </c>
      <c r="D105" s="294">
        <v>0.90359999999999996</v>
      </c>
    </row>
    <row r="106" spans="1:4" ht="25.5">
      <c r="A106" s="289" t="s">
        <v>402</v>
      </c>
      <c r="B106" s="290" t="s">
        <v>302</v>
      </c>
      <c r="C106" s="291" t="s">
        <v>49</v>
      </c>
      <c r="D106" s="294">
        <v>0.85340000000000005</v>
      </c>
    </row>
    <row r="107" spans="1:4" ht="38.25">
      <c r="A107" s="289" t="s">
        <v>405</v>
      </c>
      <c r="B107" s="290" t="s">
        <v>401</v>
      </c>
      <c r="C107" s="291" t="s">
        <v>49</v>
      </c>
      <c r="D107" s="294">
        <v>9.7500000000000003E-2</v>
      </c>
    </row>
    <row r="108" spans="1:4" ht="38.25">
      <c r="A108" s="289" t="s">
        <v>408</v>
      </c>
      <c r="B108" s="290" t="s">
        <v>741</v>
      </c>
      <c r="C108" s="291" t="s">
        <v>49</v>
      </c>
      <c r="D108" s="294">
        <v>2.9440000000000001E-2</v>
      </c>
    </row>
    <row r="109" spans="1:4" ht="38.25">
      <c r="A109" s="289" t="s">
        <v>429</v>
      </c>
      <c r="B109" s="290" t="s">
        <v>424</v>
      </c>
      <c r="C109" s="291" t="s">
        <v>49</v>
      </c>
      <c r="D109" s="294">
        <v>0.01</v>
      </c>
    </row>
    <row r="110" spans="1:4" ht="51">
      <c r="A110" s="289" t="s">
        <v>435</v>
      </c>
      <c r="B110" s="290" t="s">
        <v>789</v>
      </c>
      <c r="C110" s="291" t="s">
        <v>45</v>
      </c>
      <c r="D110" s="294">
        <v>424</v>
      </c>
    </row>
    <row r="111" spans="1:4">
      <c r="A111" s="289" t="s">
        <v>450</v>
      </c>
      <c r="B111" s="290" t="s">
        <v>774</v>
      </c>
      <c r="C111" s="291" t="s">
        <v>281</v>
      </c>
      <c r="D111" s="294">
        <v>2</v>
      </c>
    </row>
    <row r="112" spans="1:4">
      <c r="A112" s="289" t="s">
        <v>453</v>
      </c>
      <c r="B112" s="290" t="s">
        <v>698</v>
      </c>
      <c r="C112" s="291" t="s">
        <v>49</v>
      </c>
      <c r="D112" s="294">
        <v>15.895759999999999</v>
      </c>
    </row>
    <row r="113" spans="1:4">
      <c r="A113" s="289" t="s">
        <v>455</v>
      </c>
      <c r="B113" s="290" t="s">
        <v>280</v>
      </c>
      <c r="C113" s="291" t="s">
        <v>281</v>
      </c>
      <c r="D113" s="294">
        <v>6.0000000099999999</v>
      </c>
    </row>
    <row r="114" spans="1:4">
      <c r="A114" s="289" t="s">
        <v>495</v>
      </c>
      <c r="B114" s="290" t="s">
        <v>284</v>
      </c>
      <c r="C114" s="291" t="s">
        <v>49</v>
      </c>
      <c r="D114" s="294">
        <v>7.7004000000000003E-2</v>
      </c>
    </row>
    <row r="115" spans="1:4" ht="25.5">
      <c r="A115" s="289" t="s">
        <v>507</v>
      </c>
      <c r="B115" s="290" t="s">
        <v>305</v>
      </c>
      <c r="C115" s="291" t="s">
        <v>49</v>
      </c>
      <c r="D115" s="294">
        <v>4.0160000000000001E-2</v>
      </c>
    </row>
    <row r="116" spans="1:4">
      <c r="A116" s="289" t="s">
        <v>516</v>
      </c>
      <c r="B116" s="290" t="s">
        <v>588</v>
      </c>
      <c r="C116" s="291" t="s">
        <v>27</v>
      </c>
      <c r="D116" s="294">
        <v>0.1731</v>
      </c>
    </row>
    <row r="117" spans="1:4">
      <c r="A117" s="289" t="s">
        <v>519</v>
      </c>
      <c r="B117" s="290" t="s">
        <v>490</v>
      </c>
      <c r="C117" s="291" t="s">
        <v>281</v>
      </c>
      <c r="D117" s="294">
        <v>2.7363200000000001</v>
      </c>
    </row>
    <row r="118" spans="1:4">
      <c r="A118" s="289" t="s">
        <v>522</v>
      </c>
      <c r="B118" s="290" t="s">
        <v>493</v>
      </c>
      <c r="C118" s="291" t="s">
        <v>281</v>
      </c>
      <c r="D118" s="294">
        <v>0.69240000000000002</v>
      </c>
    </row>
    <row r="119" spans="1:4">
      <c r="A119" s="289" t="s">
        <v>525</v>
      </c>
      <c r="B119" s="290" t="s">
        <v>449</v>
      </c>
      <c r="C119" s="291" t="s">
        <v>92</v>
      </c>
      <c r="D119" s="294">
        <v>2.768672</v>
      </c>
    </row>
    <row r="120" spans="1:4" ht="76.5">
      <c r="A120" s="289" t="s">
        <v>535</v>
      </c>
      <c r="B120" s="290" t="s">
        <v>744</v>
      </c>
      <c r="C120" s="291" t="s">
        <v>27</v>
      </c>
      <c r="D120" s="294">
        <v>5.1999999999999998E-3</v>
      </c>
    </row>
    <row r="121" spans="1:4">
      <c r="A121" s="289" t="s">
        <v>544</v>
      </c>
      <c r="B121" s="290" t="s">
        <v>427</v>
      </c>
      <c r="C121" s="291" t="s">
        <v>59</v>
      </c>
      <c r="D121" s="294">
        <v>0.36</v>
      </c>
    </row>
    <row r="122" spans="1:4" ht="25.5">
      <c r="A122" s="289" t="s">
        <v>546</v>
      </c>
      <c r="B122" s="290" t="s">
        <v>629</v>
      </c>
      <c r="C122" s="291" t="s">
        <v>281</v>
      </c>
      <c r="D122" s="294">
        <v>2</v>
      </c>
    </row>
    <row r="123" spans="1:4">
      <c r="A123" s="289" t="s">
        <v>571</v>
      </c>
      <c r="B123" s="290" t="s">
        <v>682</v>
      </c>
      <c r="C123" s="291" t="s">
        <v>281</v>
      </c>
      <c r="D123" s="294">
        <v>4</v>
      </c>
    </row>
    <row r="124" spans="1:4">
      <c r="A124" s="289" t="s">
        <v>585</v>
      </c>
      <c r="B124" s="290" t="s">
        <v>790</v>
      </c>
      <c r="C124" s="291" t="s">
        <v>281</v>
      </c>
      <c r="D124" s="294">
        <v>85</v>
      </c>
    </row>
    <row r="125" spans="1:4">
      <c r="A125" s="72"/>
      <c r="B125" s="73" t="s">
        <v>87</v>
      </c>
      <c r="C125" s="73" t="s">
        <v>83</v>
      </c>
      <c r="D125" s="79"/>
    </row>
    <row r="126" spans="1:4">
      <c r="A126" s="164"/>
      <c r="B126" s="165"/>
      <c r="C126" s="165"/>
      <c r="D126" s="165"/>
    </row>
    <row r="127" spans="1:4" ht="15.75">
      <c r="A127" s="162" t="s">
        <v>791</v>
      </c>
      <c r="B127" s="163"/>
      <c r="C127" s="163"/>
      <c r="D127" s="163"/>
    </row>
    <row r="128" spans="1:4">
      <c r="A128" s="289" t="s">
        <v>17</v>
      </c>
      <c r="B128" s="290" t="s">
        <v>407</v>
      </c>
      <c r="C128" s="291" t="s">
        <v>281</v>
      </c>
      <c r="D128" s="294">
        <v>25</v>
      </c>
    </row>
    <row r="129" spans="1:4">
      <c r="A129" s="289" t="s">
        <v>24</v>
      </c>
      <c r="B129" s="290" t="s">
        <v>518</v>
      </c>
      <c r="C129" s="291" t="s">
        <v>281</v>
      </c>
      <c r="D129" s="294">
        <v>85</v>
      </c>
    </row>
    <row r="130" spans="1:4">
      <c r="A130" s="289" t="s">
        <v>33</v>
      </c>
      <c r="B130" s="290" t="s">
        <v>755</v>
      </c>
      <c r="C130" s="291" t="s">
        <v>281</v>
      </c>
      <c r="D130" s="294">
        <v>1</v>
      </c>
    </row>
    <row r="131" spans="1:4">
      <c r="A131" s="289" t="s">
        <v>37</v>
      </c>
      <c r="B131" s="290" t="s">
        <v>747</v>
      </c>
      <c r="C131" s="291" t="s">
        <v>281</v>
      </c>
      <c r="D131" s="294">
        <v>2</v>
      </c>
    </row>
    <row r="132" spans="1:4">
      <c r="A132" s="289" t="s">
        <v>50</v>
      </c>
      <c r="B132" s="290" t="s">
        <v>750</v>
      </c>
      <c r="C132" s="291" t="s">
        <v>281</v>
      </c>
      <c r="D132" s="294">
        <v>2</v>
      </c>
    </row>
    <row r="133" spans="1:4">
      <c r="A133" s="289" t="s">
        <v>85</v>
      </c>
      <c r="B133" s="290" t="s">
        <v>404</v>
      </c>
      <c r="C133" s="291" t="s">
        <v>281</v>
      </c>
      <c r="D133" s="294">
        <v>35</v>
      </c>
    </row>
    <row r="134" spans="1:4">
      <c r="A134" s="72"/>
      <c r="B134" s="73" t="s">
        <v>792</v>
      </c>
      <c r="C134" s="73" t="s">
        <v>83</v>
      </c>
      <c r="D134" s="79"/>
    </row>
    <row r="135" spans="1:4">
      <c r="A135" s="164"/>
      <c r="B135" s="165"/>
      <c r="C135" s="165"/>
      <c r="D135" s="165"/>
    </row>
    <row r="136" spans="1:4" ht="15.75">
      <c r="A136" s="295" t="s">
        <v>793</v>
      </c>
      <c r="B136" s="296"/>
      <c r="C136" s="296"/>
      <c r="D136" s="296"/>
    </row>
    <row r="137" spans="1:4" ht="25.5">
      <c r="A137" s="297" t="s">
        <v>17</v>
      </c>
      <c r="B137" s="298" t="s">
        <v>780</v>
      </c>
      <c r="C137" s="299" t="s">
        <v>27</v>
      </c>
      <c r="D137" s="300">
        <v>0.1212</v>
      </c>
    </row>
    <row r="138" spans="1:4" ht="25.5">
      <c r="A138" s="297" t="s">
        <v>24</v>
      </c>
      <c r="B138" s="298" t="s">
        <v>794</v>
      </c>
      <c r="C138" s="299" t="s">
        <v>45</v>
      </c>
      <c r="D138" s="301">
        <v>424</v>
      </c>
    </row>
    <row r="139" spans="1:4" ht="25.5">
      <c r="A139" s="72"/>
      <c r="B139" s="73" t="s">
        <v>795</v>
      </c>
      <c r="C139" s="73"/>
      <c r="D139" s="79"/>
    </row>
    <row r="140" spans="1:4">
      <c r="A140" s="302"/>
      <c r="B140" s="302"/>
      <c r="C140" s="302"/>
      <c r="D140" s="302"/>
    </row>
    <row r="141" spans="1:4">
      <c r="A141" s="302"/>
      <c r="B141" s="302"/>
      <c r="C141" s="302"/>
      <c r="D141" s="302"/>
    </row>
    <row r="142" spans="1:4">
      <c r="A142" s="303"/>
      <c r="B142" s="303" t="s">
        <v>796</v>
      </c>
      <c r="C142" s="303"/>
      <c r="D142" s="304"/>
    </row>
    <row r="143" spans="1:4">
      <c r="A143" s="303"/>
      <c r="B143" s="303" t="s">
        <v>797</v>
      </c>
      <c r="C143" s="303"/>
      <c r="D143" s="305">
        <v>0.03</v>
      </c>
    </row>
  </sheetData>
  <mergeCells count="20">
    <mergeCell ref="A136:D136"/>
    <mergeCell ref="A21:D21"/>
    <mergeCell ref="A70:D70"/>
    <mergeCell ref="A71:D71"/>
    <mergeCell ref="A126:D126"/>
    <mergeCell ref="A127:D127"/>
    <mergeCell ref="A135:D135"/>
    <mergeCell ref="A12:D12"/>
    <mergeCell ref="A13:D13"/>
    <mergeCell ref="A14:D14"/>
    <mergeCell ref="A15:D15"/>
    <mergeCell ref="A16:D16"/>
    <mergeCell ref="A20:D20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9" fitToHeight="1000" orientation="portrait" r:id="rId1"/>
  <headerFooter>
    <oddHeader>&amp;C&amp;Л&amp;"Times New Roman,обычный"ПРОГРАММНЫЙ КОМПЛЕКС АВС4-UZ (5.1)&amp;Ц&amp;9&amp;С&amp;ПЭ200000170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2:D184"/>
  <sheetViews>
    <sheetView topLeftCell="A4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332031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5" customHeight="1">
      <c r="A2" s="171" t="str">
        <f>[2]bv_abc4!B2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3.25" customHeight="1">
      <c r="A4" s="193" t="str">
        <f>[2]bv_abc4!B8</f>
        <v>ВОССТАНОВЛЕНИЕ ТЕПЛОИЗОЛЯЦИИ ТЕПЛОВЫХ СЕТЕЙ ПО АДРЕСУ: МАССИВ ТТЗ-2, ЛК-9-2, ОТ ТК-3 ДО ТВ-4 (БАЗАР) (Д-159 ММ L-240 П.М.)</v>
      </c>
      <c r="B4" s="193"/>
      <c r="C4" s="193"/>
      <c r="D4" s="193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94"/>
      <c r="B10" s="194"/>
      <c r="C10" s="194"/>
      <c r="D10" s="194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[2]bv_abc4!F39</f>
        <v>115.157358</v>
      </c>
    </row>
    <row r="18" spans="1:4">
      <c r="A18" s="72"/>
      <c r="B18" s="73" t="s">
        <v>80</v>
      </c>
      <c r="C18" s="73" t="s">
        <v>23</v>
      </c>
      <c r="D18" s="74">
        <f>D17</f>
        <v>115.157358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[2]bv_abc4!F20+[2]bv_abc4!F22</f>
        <v>1.65456</v>
      </c>
    </row>
    <row r="22" spans="1:4">
      <c r="A22" s="75" t="s">
        <v>24</v>
      </c>
      <c r="B22" s="76" t="s">
        <v>55</v>
      </c>
      <c r="C22" s="77" t="s">
        <v>32</v>
      </c>
      <c r="D22" s="78">
        <f>[2]bv_abc4!F29</f>
        <v>0.84651700000000007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80">
        <f>[2]bv_abc4!F25</f>
        <v>3.4127999999999998</v>
      </c>
    </row>
    <row r="27" spans="1:4">
      <c r="A27" s="75" t="s">
        <v>24</v>
      </c>
      <c r="B27" s="76" t="s">
        <v>58</v>
      </c>
      <c r="C27" s="77" t="s">
        <v>59</v>
      </c>
      <c r="D27" s="80">
        <f>[2]bv_abc4!F30</f>
        <v>207.12650000000002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[2]bv_abc4!F31</f>
        <v>2.2693860000000003E-2</v>
      </c>
    </row>
    <row r="29" spans="1:4">
      <c r="A29" s="75" t="s">
        <v>37</v>
      </c>
      <c r="B29" s="76" t="s">
        <v>65</v>
      </c>
      <c r="C29" s="77" t="s">
        <v>27</v>
      </c>
      <c r="D29" s="80">
        <f>[2]bv_abc4!F32</f>
        <v>2.2693860000000004E-3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[2]bv_abc4!F33</f>
        <v>5.4033000000000005E-2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[2]bv_abc4!F34</f>
        <v>8.5192030000000016E-2</v>
      </c>
    </row>
    <row r="32" spans="1:4">
      <c r="A32" s="75" t="s">
        <v>86</v>
      </c>
      <c r="B32" s="76" t="s">
        <v>93</v>
      </c>
      <c r="C32" s="77" t="s">
        <v>49</v>
      </c>
      <c r="D32" s="80">
        <f>[2]bv_abc4!F26</f>
        <v>19.1952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 160180020</oddHeader>
    <oddFooter>&amp;C&amp;"Times New Roman,обычный"&amp;9&amp;P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G39"/>
  <sheetViews>
    <sheetView showGridLines="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94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26.25" customHeight="1">
      <c r="A8" s="8" t="s">
        <v>6</v>
      </c>
      <c r="B8" s="161" t="s">
        <v>95</v>
      </c>
      <c r="C8" s="161"/>
      <c r="D8" s="161"/>
      <c r="E8" s="161"/>
      <c r="F8" s="161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68.77/100</f>
        <v>0.68769999999999998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9.1464099999999995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1.95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1.1265149999999999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0.5655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1.95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31">
        <f>E21*E22</f>
        <v>0.33072000000000001</v>
      </c>
    </row>
    <row r="23" spans="1:7" s="3" customFormat="1">
      <c r="A23" s="18" t="s">
        <v>37</v>
      </c>
      <c r="B23" s="19" t="s">
        <v>38</v>
      </c>
      <c r="C23" s="19" t="s">
        <v>39</v>
      </c>
      <c r="D23" s="20" t="s">
        <v>40</v>
      </c>
      <c r="E23" s="150">
        <v>10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2.2692999999999999</v>
      </c>
      <c r="F24" s="33">
        <f>E23*E24</f>
        <v>22.692999999999998</v>
      </c>
    </row>
    <row r="25" spans="1:7" s="39" customFormat="1" outlineLevel="1">
      <c r="A25" s="34" t="s">
        <v>42</v>
      </c>
      <c r="B25" s="35" t="s">
        <v>43</v>
      </c>
      <c r="C25" s="36" t="s">
        <v>44</v>
      </c>
      <c r="D25" s="35" t="s">
        <v>45</v>
      </c>
      <c r="E25" s="37">
        <v>9.89</v>
      </c>
      <c r="F25" s="38">
        <f>E23*E25</f>
        <v>98.9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1.0409999999999999</v>
      </c>
      <c r="F26" s="44">
        <f>E23*E26</f>
        <v>10.41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93.886/100</f>
        <v>0.93885999999999992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33">
        <f>E27*E28</f>
        <v>30.024742799999999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0.44126419999999994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107.96889999999999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47">
        <f>E27*E31</f>
        <v>1.1829635999999999E-2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47">
        <f>E27*E32</f>
        <v>1.1829636E-3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47">
        <f>E27*E33</f>
        <v>2.8165799999999998E-2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47">
        <f>E27*E34</f>
        <v>4.4408077999999997E-2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61">
        <f>F17+F19+F24+F28</f>
        <v>62.990667799999997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2018)&amp;C&amp;P&amp;R160180030</oddHeader>
    <oddFooter>&amp;CСтраниц -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2:D184"/>
  <sheetViews>
    <sheetView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6.5" customHeight="1">
      <c r="A2" s="171" t="str">
        <f>[3]bv_abc4!B2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4" customHeight="1">
      <c r="A4" s="171" t="str">
        <f>[3]bv_abc4!B8</f>
        <v>ВОССТАНОВЛЕНИЕ ТЕПЛОИЗОЛЯЦИИ ТЕПЛОВЫХ СЕТЕЙ ПО АДРЕСУ: МАССИВ ТТЗ-2, ЛК-9-1, ОТ ПОВОРОТА В СТОРОНУ Р-1-3 (Д-219 ММ L-100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[3]bv_abc4!F39</f>
        <v>62.990667799999997</v>
      </c>
    </row>
    <row r="18" spans="1:4">
      <c r="A18" s="72"/>
      <c r="B18" s="73" t="s">
        <v>80</v>
      </c>
      <c r="C18" s="73" t="s">
        <v>23</v>
      </c>
      <c r="D18" s="74">
        <f>D17</f>
        <v>62.990667799999997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78">
        <f>[3]bv_abc4!F20+[3]bv_abc4!F22</f>
        <v>0.89622000000000002</v>
      </c>
    </row>
    <row r="22" spans="1:4" ht="25.5">
      <c r="A22" s="75" t="s">
        <v>24</v>
      </c>
      <c r="B22" s="76" t="s">
        <v>55</v>
      </c>
      <c r="C22" s="77" t="s">
        <v>32</v>
      </c>
      <c r="D22" s="78">
        <f>[3]bv_abc4!F29</f>
        <v>0.44126419999999994</v>
      </c>
    </row>
    <row r="23" spans="1:4" ht="12" customHeight="1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44</v>
      </c>
      <c r="C26" s="77" t="s">
        <v>45</v>
      </c>
      <c r="D26" s="80">
        <f>[3]bv_abc4!F25</f>
        <v>98.9</v>
      </c>
    </row>
    <row r="27" spans="1:4">
      <c r="A27" s="75" t="s">
        <v>24</v>
      </c>
      <c r="B27" s="76" t="s">
        <v>58</v>
      </c>
      <c r="C27" s="77" t="s">
        <v>59</v>
      </c>
      <c r="D27" s="80">
        <f>[3]bv_abc4!F30</f>
        <v>107.96889999999999</v>
      </c>
    </row>
    <row r="28" spans="1:4" ht="25.5">
      <c r="A28" s="75" t="s">
        <v>33</v>
      </c>
      <c r="B28" s="76" t="s">
        <v>62</v>
      </c>
      <c r="C28" s="77" t="s">
        <v>27</v>
      </c>
      <c r="D28" s="80">
        <f>[3]bv_abc4!F31</f>
        <v>1.1829635999999999E-2</v>
      </c>
    </row>
    <row r="29" spans="1:4">
      <c r="A29" s="75" t="s">
        <v>37</v>
      </c>
      <c r="B29" s="76" t="s">
        <v>65</v>
      </c>
      <c r="C29" s="77" t="s">
        <v>27</v>
      </c>
      <c r="D29" s="80">
        <f>[3]bv_abc4!F32</f>
        <v>1.1829636E-3</v>
      </c>
    </row>
    <row r="30" spans="1:4" ht="25.5">
      <c r="A30" s="75" t="s">
        <v>50</v>
      </c>
      <c r="B30" s="76" t="s">
        <v>68</v>
      </c>
      <c r="C30" s="77" t="s">
        <v>27</v>
      </c>
      <c r="D30" s="80">
        <f>[3]bv_abc4!F33</f>
        <v>2.8165799999999998E-2</v>
      </c>
    </row>
    <row r="31" spans="1:4" ht="25.5">
      <c r="A31" s="75" t="s">
        <v>85</v>
      </c>
      <c r="B31" s="76" t="s">
        <v>71</v>
      </c>
      <c r="C31" s="77" t="s">
        <v>27</v>
      </c>
      <c r="D31" s="80">
        <f>[3]bv_abc4!F34</f>
        <v>4.4408077999999997E-2</v>
      </c>
    </row>
    <row r="32" spans="1:4">
      <c r="A32" s="75" t="s">
        <v>86</v>
      </c>
      <c r="B32" s="76" t="s">
        <v>48</v>
      </c>
      <c r="C32" s="77" t="s">
        <v>49</v>
      </c>
      <c r="D32" s="80">
        <f>[3]bv_abc4!F26</f>
        <v>10.41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Roman,обычный"&amp;9Э160180030</oddHeader>
    <oddFooter>&amp;C&amp;"Times New Roman,обычный"&amp;9&amp;P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G39"/>
  <sheetViews>
    <sheetView showGridLines="0" topLeftCell="A4" zoomScaleNormal="10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" customHeight="1">
      <c r="A2" s="1"/>
      <c r="B2" s="157" t="s">
        <v>1</v>
      </c>
      <c r="C2" s="157"/>
      <c r="D2" s="157"/>
      <c r="E2" s="157"/>
      <c r="F2" s="157"/>
      <c r="G2" s="1"/>
    </row>
    <row r="3" spans="1:7" s="3" customFormat="1">
      <c r="A3" s="4"/>
      <c r="B3" s="158" t="s">
        <v>2</v>
      </c>
      <c r="C3" s="158"/>
      <c r="D3" s="158"/>
      <c r="E3" s="158"/>
      <c r="F3" s="158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96</v>
      </c>
      <c r="D5" s="197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27" customHeight="1">
      <c r="A8" s="121" t="s">
        <v>6</v>
      </c>
      <c r="B8" s="157" t="s">
        <v>97</v>
      </c>
      <c r="C8" s="157"/>
      <c r="D8" s="157"/>
      <c r="E8" s="157"/>
      <c r="F8" s="157"/>
      <c r="G8" s="1"/>
    </row>
    <row r="9" spans="1:7" s="3" customFormat="1" ht="12.75" customHeight="1">
      <c r="A9" s="4"/>
      <c r="B9" s="158" t="s">
        <v>8</v>
      </c>
      <c r="C9" s="158"/>
      <c r="D9" s="158"/>
      <c r="E9" s="158"/>
      <c r="F9" s="158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56"/>
      <c r="G12" s="10"/>
    </row>
    <row r="13" spans="1:7" s="11" customFormat="1" ht="34.5" customHeight="1">
      <c r="A13" s="154"/>
      <c r="B13" s="154"/>
      <c r="C13" s="154"/>
      <c r="D13" s="154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45"/>
      <c r="B15" s="146"/>
      <c r="C15" s="146"/>
      <c r="D15" s="146"/>
      <c r="E15" s="146"/>
      <c r="F15" s="147"/>
    </row>
    <row r="16" spans="1:7" s="3" customFormat="1">
      <c r="A16" s="18" t="s">
        <v>17</v>
      </c>
      <c r="B16" s="19" t="s">
        <v>18</v>
      </c>
      <c r="C16" s="19" t="s">
        <v>19</v>
      </c>
      <c r="D16" s="20" t="s">
        <v>20</v>
      </c>
      <c r="E16" s="148">
        <f>67.824/100</f>
        <v>0.67823999999999995</v>
      </c>
      <c r="F16" s="149"/>
      <c r="G16" s="21"/>
    </row>
    <row r="17" spans="1:7" s="27" customFormat="1" outlineLevel="1">
      <c r="A17" s="22" t="s">
        <v>21</v>
      </c>
      <c r="B17" s="23" t="s">
        <v>17</v>
      </c>
      <c r="C17" s="24" t="s">
        <v>22</v>
      </c>
      <c r="D17" s="23" t="s">
        <v>23</v>
      </c>
      <c r="E17" s="25">
        <v>13.3</v>
      </c>
      <c r="F17" s="26">
        <f>E16*E17</f>
        <v>9.0205920000000006</v>
      </c>
    </row>
    <row r="18" spans="1:7" s="3" customFormat="1" ht="25.5">
      <c r="A18" s="18" t="s">
        <v>24</v>
      </c>
      <c r="B18" s="19" t="s">
        <v>25</v>
      </c>
      <c r="C18" s="19" t="s">
        <v>26</v>
      </c>
      <c r="D18" s="20" t="s">
        <v>27</v>
      </c>
      <c r="E18" s="150">
        <v>1.56</v>
      </c>
      <c r="F18" s="151"/>
      <c r="G18" s="21"/>
    </row>
    <row r="19" spans="1:7" s="27" customFormat="1" outlineLevel="1">
      <c r="A19" s="22" t="s">
        <v>28</v>
      </c>
      <c r="B19" s="23" t="s">
        <v>17</v>
      </c>
      <c r="C19" s="24" t="s">
        <v>22</v>
      </c>
      <c r="D19" s="23" t="s">
        <v>23</v>
      </c>
      <c r="E19" s="25">
        <v>0.57769999999999999</v>
      </c>
      <c r="F19" s="26">
        <f>E18*E19</f>
        <v>0.90121200000000001</v>
      </c>
    </row>
    <row r="20" spans="1:7" s="32" customFormat="1" outlineLevel="1">
      <c r="A20" s="28" t="s">
        <v>29</v>
      </c>
      <c r="B20" s="29" t="s">
        <v>30</v>
      </c>
      <c r="C20" s="30" t="s">
        <v>31</v>
      </c>
      <c r="D20" s="29" t="s">
        <v>32</v>
      </c>
      <c r="E20" s="31">
        <v>0.28999999999999998</v>
      </c>
      <c r="F20" s="31">
        <f>E18*E20</f>
        <v>0.45239999999999997</v>
      </c>
    </row>
    <row r="21" spans="1:7" s="3" customFormat="1" ht="25.5">
      <c r="A21" s="18" t="s">
        <v>33</v>
      </c>
      <c r="B21" s="19" t="s">
        <v>34</v>
      </c>
      <c r="C21" s="19" t="s">
        <v>35</v>
      </c>
      <c r="D21" s="20" t="s">
        <v>27</v>
      </c>
      <c r="E21" s="150">
        <v>1.56</v>
      </c>
      <c r="F21" s="151"/>
      <c r="G21" s="21"/>
    </row>
    <row r="22" spans="1:7" s="32" customFormat="1" outlineLevel="1">
      <c r="A22" s="28" t="s">
        <v>36</v>
      </c>
      <c r="B22" s="29" t="s">
        <v>30</v>
      </c>
      <c r="C22" s="30" t="s">
        <v>31</v>
      </c>
      <c r="D22" s="29" t="s">
        <v>32</v>
      </c>
      <c r="E22" s="31">
        <v>0.1696</v>
      </c>
      <c r="F22" s="45">
        <f>E21*E22</f>
        <v>0.26457600000000003</v>
      </c>
    </row>
    <row r="23" spans="1:7" s="3" customFormat="1">
      <c r="A23" s="18" t="s">
        <v>37</v>
      </c>
      <c r="B23" s="19" t="s">
        <v>38</v>
      </c>
      <c r="C23" s="19" t="s">
        <v>98</v>
      </c>
      <c r="D23" s="20" t="s">
        <v>40</v>
      </c>
      <c r="E23" s="150">
        <v>20</v>
      </c>
      <c r="F23" s="151"/>
      <c r="G23" s="21"/>
    </row>
    <row r="24" spans="1:7" s="27" customFormat="1" outlineLevel="1">
      <c r="A24" s="22" t="s">
        <v>41</v>
      </c>
      <c r="B24" s="23" t="s">
        <v>17</v>
      </c>
      <c r="C24" s="24" t="s">
        <v>22</v>
      </c>
      <c r="D24" s="23" t="s">
        <v>23</v>
      </c>
      <c r="E24" s="25">
        <v>1.1191</v>
      </c>
      <c r="F24" s="33">
        <f>E23*E24</f>
        <v>22.381999999999998</v>
      </c>
    </row>
    <row r="25" spans="1:7" s="39" customFormat="1" outlineLevel="1">
      <c r="A25" s="34" t="s">
        <v>42</v>
      </c>
      <c r="B25" s="35">
        <v>64614</v>
      </c>
      <c r="C25" s="36" t="s">
        <v>91</v>
      </c>
      <c r="D25" s="35" t="s">
        <v>92</v>
      </c>
      <c r="E25" s="37">
        <v>0.1026</v>
      </c>
      <c r="F25" s="46">
        <f>E23*E25</f>
        <v>2.052</v>
      </c>
    </row>
    <row r="26" spans="1:7" s="39" customFormat="1" outlineLevel="1">
      <c r="A26" s="40" t="s">
        <v>46</v>
      </c>
      <c r="B26" s="41" t="s">
        <v>47</v>
      </c>
      <c r="C26" s="42" t="s">
        <v>48</v>
      </c>
      <c r="D26" s="41" t="s">
        <v>49</v>
      </c>
      <c r="E26" s="43">
        <v>0.41599999999999998</v>
      </c>
      <c r="F26" s="44">
        <f>E23*E26</f>
        <v>8.32</v>
      </c>
    </row>
    <row r="27" spans="1:7" s="3" customFormat="1" ht="25.5">
      <c r="A27" s="18" t="s">
        <v>50</v>
      </c>
      <c r="B27" s="19" t="s">
        <v>51</v>
      </c>
      <c r="C27" s="19" t="s">
        <v>52</v>
      </c>
      <c r="D27" s="20" t="s">
        <v>20</v>
      </c>
      <c r="E27" s="148">
        <f>105.504/100</f>
        <v>1.05504</v>
      </c>
      <c r="F27" s="149"/>
      <c r="G27" s="21"/>
    </row>
    <row r="28" spans="1:7" s="27" customFormat="1" outlineLevel="1">
      <c r="A28" s="22" t="s">
        <v>53</v>
      </c>
      <c r="B28" s="23" t="s">
        <v>17</v>
      </c>
      <c r="C28" s="24" t="s">
        <v>22</v>
      </c>
      <c r="D28" s="23" t="s">
        <v>23</v>
      </c>
      <c r="E28" s="25">
        <v>31.98</v>
      </c>
      <c r="F28" s="33">
        <f>E27*E28</f>
        <v>33.7401792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122">
        <f>E27*E29</f>
        <v>0.49586879999999994</v>
      </c>
    </row>
    <row r="30" spans="1:7" s="39" customFormat="1" outlineLevel="1">
      <c r="A30" s="34" t="s">
        <v>56</v>
      </c>
      <c r="B30" s="35" t="s">
        <v>57</v>
      </c>
      <c r="C30" s="36" t="s">
        <v>58</v>
      </c>
      <c r="D30" s="35" t="s">
        <v>59</v>
      </c>
      <c r="E30" s="37">
        <v>115</v>
      </c>
      <c r="F30" s="46">
        <f>E27*E30</f>
        <v>121.3296</v>
      </c>
    </row>
    <row r="31" spans="1:7" s="39" customFormat="1" outlineLevel="1">
      <c r="A31" s="40" t="s">
        <v>60</v>
      </c>
      <c r="B31" s="41" t="s">
        <v>61</v>
      </c>
      <c r="C31" s="42" t="s">
        <v>62</v>
      </c>
      <c r="D31" s="41" t="s">
        <v>27</v>
      </c>
      <c r="E31" s="43">
        <v>1.26E-2</v>
      </c>
      <c r="F31" s="123">
        <f>E27*E31</f>
        <v>1.3293503999999999E-2</v>
      </c>
    </row>
    <row r="32" spans="1:7" s="39" customFormat="1" outlineLevel="1">
      <c r="A32" s="40" t="s">
        <v>63</v>
      </c>
      <c r="B32" s="41" t="s">
        <v>64</v>
      </c>
      <c r="C32" s="42" t="s">
        <v>65</v>
      </c>
      <c r="D32" s="41" t="s">
        <v>27</v>
      </c>
      <c r="E32" s="43">
        <v>1.2600000000000001E-3</v>
      </c>
      <c r="F32" s="123">
        <f>E27*E32</f>
        <v>1.3293504000000001E-3</v>
      </c>
    </row>
    <row r="33" spans="1:7" s="39" customFormat="1" outlineLevel="1">
      <c r="A33" s="40" t="s">
        <v>66</v>
      </c>
      <c r="B33" s="41" t="s">
        <v>67</v>
      </c>
      <c r="C33" s="42" t="s">
        <v>68</v>
      </c>
      <c r="D33" s="41" t="s">
        <v>27</v>
      </c>
      <c r="E33" s="43">
        <v>0.03</v>
      </c>
      <c r="F33" s="123">
        <f>E27*E33</f>
        <v>3.1651199999999997E-2</v>
      </c>
    </row>
    <row r="34" spans="1:7" s="39" customFormat="1" outlineLevel="1">
      <c r="A34" s="40" t="s">
        <v>69</v>
      </c>
      <c r="B34" s="41" t="s">
        <v>70</v>
      </c>
      <c r="C34" s="42" t="s">
        <v>71</v>
      </c>
      <c r="D34" s="41" t="s">
        <v>27</v>
      </c>
      <c r="E34" s="43">
        <v>4.7300000000000002E-2</v>
      </c>
      <c r="F34" s="123">
        <f>E27*E34</f>
        <v>4.9903391999999998E-2</v>
      </c>
    </row>
    <row r="35" spans="1:7" s="3" customFormat="1" ht="13.5" thickBot="1">
      <c r="A35" s="137"/>
      <c r="B35" s="138"/>
      <c r="C35" s="138"/>
      <c r="D35" s="138"/>
      <c r="E35" s="138"/>
      <c r="F35" s="139"/>
      <c r="G35" s="1"/>
    </row>
    <row r="36" spans="1:7" s="3" customFormat="1" ht="13.5" customHeight="1" thickTop="1">
      <c r="A36" s="140" t="s">
        <v>72</v>
      </c>
      <c r="B36" s="141"/>
      <c r="C36" s="141"/>
      <c r="D36" s="48"/>
      <c r="E36" s="49"/>
      <c r="F36" s="50"/>
      <c r="G36" s="21"/>
    </row>
    <row r="37" spans="1:7" s="3" customFormat="1">
      <c r="A37" s="142"/>
      <c r="B37" s="143"/>
      <c r="C37" s="143"/>
      <c r="D37" s="143"/>
      <c r="E37" s="143"/>
      <c r="F37" s="144"/>
      <c r="G37" s="1"/>
    </row>
    <row r="38" spans="1:7" s="3" customFormat="1">
      <c r="A38" s="51"/>
      <c r="B38" s="52"/>
      <c r="C38" s="53" t="s">
        <v>73</v>
      </c>
      <c r="D38" s="54"/>
      <c r="E38" s="55"/>
      <c r="F38" s="56"/>
      <c r="G38" s="1"/>
    </row>
    <row r="39" spans="1:7" s="3" customFormat="1">
      <c r="A39" s="57" t="s">
        <v>17</v>
      </c>
      <c r="B39" s="58" t="s">
        <v>17</v>
      </c>
      <c r="C39" s="58" t="s">
        <v>22</v>
      </c>
      <c r="D39" s="59" t="s">
        <v>23</v>
      </c>
      <c r="E39" s="60"/>
      <c r="F39" s="124">
        <f>F17+F19+F24+F28</f>
        <v>66.0439832</v>
      </c>
      <c r="G39" s="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31496062992125984" bottom="0.31496062992125984" header="0.15748031496062992" footer="0.15748031496062992"/>
  <pageSetup paperSize="9" scale="69" fitToHeight="10000" orientation="portrait" horizontalDpi="300" verticalDpi="300" r:id="rId1"/>
  <headerFooter>
    <oddHeader>&amp;L&amp;9ПРОГРАММНЫЙ КОМПЛЕКС АВС4-UZ (РЕДАКЦИЯ 2018)&amp;C&amp;P&amp;R160180050</oddHeader>
    <oddFooter>&amp;CСтраниц -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2:D184"/>
  <sheetViews>
    <sheetView topLeftCell="A7" zoomScale="120" zoomScaleNormal="120" workbookViewId="0">
      <selection activeCell="E1" sqref="E1:F65536"/>
    </sheetView>
  </sheetViews>
  <sheetFormatPr defaultRowHeight="12.75"/>
  <cols>
    <col min="1" max="1" width="6.33203125" style="62" customWidth="1"/>
    <col min="2" max="2" width="63.1640625" style="62" customWidth="1"/>
    <col min="3" max="3" width="10.6640625" style="62" customWidth="1"/>
    <col min="4" max="4" width="14.5" style="62" customWidth="1"/>
    <col min="5" max="16384" width="9.33203125" style="62"/>
  </cols>
  <sheetData>
    <row r="2" spans="1:4" ht="74.25" customHeight="1">
      <c r="A2" s="171" t="str">
        <f>[4]bv_abc4!B2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B2" s="171"/>
      <c r="C2" s="171"/>
      <c r="D2" s="171"/>
    </row>
    <row r="3" spans="1:4">
      <c r="B3" s="63"/>
    </row>
    <row r="4" spans="1:4" ht="26.25" customHeight="1">
      <c r="A4" s="171" t="str">
        <f>[4]bv_abc4!B8</f>
        <v xml:space="preserve"> ВОССТАНОВЛЕНИЕ ТЕПЛОИЗОЛЯЦИИ ТЕПЛОВЫХ СЕТЕЙ ПО АДРЕСУ: МАССИВ А.ЮГНАКИЙ, ЛК-3-2, ОТ ТК-25 ДО ОТПУСКА В ТК-26  (Д-108 ММ L-200 П.М.)</v>
      </c>
      <c r="B4" s="171"/>
      <c r="C4" s="171"/>
      <c r="D4" s="171"/>
    </row>
    <row r="5" spans="1:4">
      <c r="B5" s="64"/>
    </row>
    <row r="6" spans="1:4" ht="15.75" customHeight="1">
      <c r="A6" s="172" t="s">
        <v>74</v>
      </c>
      <c r="B6" s="172"/>
      <c r="C6" s="172"/>
      <c r="D6" s="172"/>
    </row>
    <row r="7" spans="1:4">
      <c r="A7" s="65"/>
      <c r="B7" s="65"/>
      <c r="C7" s="65"/>
      <c r="D7" s="65"/>
    </row>
    <row r="8" spans="1:4" ht="12.75" customHeight="1">
      <c r="A8" s="173" t="s">
        <v>75</v>
      </c>
      <c r="B8" s="173" t="s">
        <v>76</v>
      </c>
      <c r="C8" s="173" t="s">
        <v>13</v>
      </c>
      <c r="D8" s="173" t="s">
        <v>77</v>
      </c>
    </row>
    <row r="9" spans="1:4">
      <c r="A9" s="174"/>
      <c r="B9" s="174"/>
      <c r="C9" s="174"/>
      <c r="D9" s="174"/>
    </row>
    <row r="10" spans="1:4">
      <c r="A10" s="175"/>
      <c r="B10" s="175"/>
      <c r="C10" s="175"/>
      <c r="D10" s="175"/>
    </row>
    <row r="11" spans="1:4">
      <c r="A11" s="66">
        <v>1</v>
      </c>
      <c r="B11" s="67">
        <v>2</v>
      </c>
      <c r="C11" s="67">
        <v>3</v>
      </c>
      <c r="D11" s="67">
        <v>4</v>
      </c>
    </row>
    <row r="12" spans="1:4">
      <c r="A12" s="166"/>
      <c r="B12" s="166"/>
      <c r="C12" s="166"/>
      <c r="D12" s="166"/>
    </row>
    <row r="13" spans="1:4" ht="15.75">
      <c r="A13" s="167" t="s">
        <v>78</v>
      </c>
      <c r="B13" s="168"/>
      <c r="C13" s="168"/>
      <c r="D13" s="168"/>
    </row>
    <row r="14" spans="1:4">
      <c r="A14" s="169"/>
      <c r="B14" s="170"/>
      <c r="C14" s="170"/>
      <c r="D14" s="170"/>
    </row>
    <row r="15" spans="1:4">
      <c r="A15" s="164"/>
      <c r="B15" s="165"/>
      <c r="C15" s="165"/>
      <c r="D15" s="165"/>
    </row>
    <row r="16" spans="1:4" ht="15.75">
      <c r="A16" s="162" t="s">
        <v>79</v>
      </c>
      <c r="B16" s="163"/>
      <c r="C16" s="163"/>
      <c r="D16" s="163"/>
    </row>
    <row r="17" spans="1:4">
      <c r="A17" s="68" t="s">
        <v>17</v>
      </c>
      <c r="B17" s="69" t="s">
        <v>22</v>
      </c>
      <c r="C17" s="70" t="s">
        <v>23</v>
      </c>
      <c r="D17" s="71">
        <f>[4]bv_abc4!F39</f>
        <v>66.0439832</v>
      </c>
    </row>
    <row r="18" spans="1:4">
      <c r="A18" s="72"/>
      <c r="B18" s="73" t="s">
        <v>80</v>
      </c>
      <c r="C18" s="73" t="s">
        <v>23</v>
      </c>
      <c r="D18" s="74">
        <f>D17</f>
        <v>66.0439832</v>
      </c>
    </row>
    <row r="19" spans="1:4">
      <c r="A19" s="164"/>
      <c r="B19" s="165"/>
      <c r="C19" s="165"/>
      <c r="D19" s="165"/>
    </row>
    <row r="20" spans="1:4" ht="15.75">
      <c r="A20" s="162" t="s">
        <v>81</v>
      </c>
      <c r="B20" s="163"/>
      <c r="C20" s="163"/>
      <c r="D20" s="163"/>
    </row>
    <row r="21" spans="1:4" ht="25.5">
      <c r="A21" s="75" t="s">
        <v>17</v>
      </c>
      <c r="B21" s="76" t="s">
        <v>31</v>
      </c>
      <c r="C21" s="77" t="s">
        <v>32</v>
      </c>
      <c r="D21" s="125">
        <f>[4]bv_abc4!F20+[4]bv_abc4!F22</f>
        <v>0.71697600000000006</v>
      </c>
    </row>
    <row r="22" spans="1:4" ht="25.5">
      <c r="A22" s="75" t="s">
        <v>24</v>
      </c>
      <c r="B22" s="76" t="s">
        <v>55</v>
      </c>
      <c r="C22" s="77" t="s">
        <v>32</v>
      </c>
      <c r="D22" s="125">
        <f>[4]bv_abc4!F29</f>
        <v>0.49586879999999994</v>
      </c>
    </row>
    <row r="23" spans="1:4">
      <c r="A23" s="72"/>
      <c r="B23" s="73" t="s">
        <v>82</v>
      </c>
      <c r="C23" s="73" t="s">
        <v>83</v>
      </c>
      <c r="D23" s="79"/>
    </row>
    <row r="24" spans="1:4" ht="13.5" customHeight="1">
      <c r="A24" s="164"/>
      <c r="B24" s="165"/>
      <c r="C24" s="165"/>
      <c r="D24" s="165"/>
    </row>
    <row r="25" spans="1:4" ht="14.25" customHeight="1">
      <c r="A25" s="162" t="s">
        <v>84</v>
      </c>
      <c r="B25" s="163"/>
      <c r="C25" s="163"/>
      <c r="D25" s="163"/>
    </row>
    <row r="26" spans="1:4">
      <c r="A26" s="75" t="s">
        <v>17</v>
      </c>
      <c r="B26" s="76" t="s">
        <v>91</v>
      </c>
      <c r="C26" s="77" t="s">
        <v>92</v>
      </c>
      <c r="D26" s="126">
        <f>[4]bv_abc4!F25</f>
        <v>2.052</v>
      </c>
    </row>
    <row r="27" spans="1:4">
      <c r="A27" s="75" t="s">
        <v>24</v>
      </c>
      <c r="B27" s="76" t="s">
        <v>58</v>
      </c>
      <c r="C27" s="77" t="s">
        <v>59</v>
      </c>
      <c r="D27" s="126">
        <f>[4]bv_abc4!F30</f>
        <v>121.3296</v>
      </c>
    </row>
    <row r="28" spans="1:4" ht="25.5">
      <c r="A28" s="75" t="s">
        <v>33</v>
      </c>
      <c r="B28" s="76" t="s">
        <v>62</v>
      </c>
      <c r="C28" s="77" t="s">
        <v>27</v>
      </c>
      <c r="D28" s="126">
        <f>[4]bv_abc4!F31</f>
        <v>1.3293503999999999E-2</v>
      </c>
    </row>
    <row r="29" spans="1:4">
      <c r="A29" s="75" t="s">
        <v>37</v>
      </c>
      <c r="B29" s="76" t="s">
        <v>65</v>
      </c>
      <c r="C29" s="77" t="s">
        <v>27</v>
      </c>
      <c r="D29" s="126">
        <f>[4]bv_abc4!F32</f>
        <v>1.3293504000000001E-3</v>
      </c>
    </row>
    <row r="30" spans="1:4" ht="25.5">
      <c r="A30" s="75" t="s">
        <v>50</v>
      </c>
      <c r="B30" s="76" t="s">
        <v>68</v>
      </c>
      <c r="C30" s="77" t="s">
        <v>27</v>
      </c>
      <c r="D30" s="126">
        <f>[4]bv_abc4!F33</f>
        <v>3.1651199999999997E-2</v>
      </c>
    </row>
    <row r="31" spans="1:4" ht="25.5">
      <c r="A31" s="75" t="s">
        <v>85</v>
      </c>
      <c r="B31" s="76" t="s">
        <v>71</v>
      </c>
      <c r="C31" s="77" t="s">
        <v>27</v>
      </c>
      <c r="D31" s="126">
        <f>[4]bv_abc4!F34</f>
        <v>4.9903391999999998E-2</v>
      </c>
    </row>
    <row r="32" spans="1:4">
      <c r="A32" s="75" t="s">
        <v>86</v>
      </c>
      <c r="B32" s="76" t="s">
        <v>48</v>
      </c>
      <c r="C32" s="77" t="s">
        <v>49</v>
      </c>
      <c r="D32" s="126">
        <f>[4]bv_abc4!F26</f>
        <v>8.32</v>
      </c>
    </row>
    <row r="33" spans="1:4">
      <c r="A33" s="72"/>
      <c r="B33" s="73" t="s">
        <v>87</v>
      </c>
      <c r="C33" s="73" t="s">
        <v>83</v>
      </c>
      <c r="D33" s="79"/>
    </row>
    <row r="34" spans="1:4">
      <c r="A34" s="164"/>
      <c r="B34" s="165"/>
      <c r="C34" s="165"/>
      <c r="D34" s="165"/>
    </row>
    <row r="48" spans="1:4" ht="12.75" customHeight="1"/>
    <row r="49" ht="12.75" customHeight="1"/>
    <row r="56" ht="12.75" customHeight="1"/>
    <row r="87" ht="27.75" customHeight="1"/>
    <row r="181" spans="1:4">
      <c r="A181" s="65"/>
      <c r="B181" s="65"/>
      <c r="C181" s="65"/>
      <c r="D181" s="65"/>
    </row>
    <row r="182" spans="1:4">
      <c r="A182" s="65"/>
      <c r="B182" s="65"/>
      <c r="C182" s="65"/>
      <c r="D182" s="65"/>
    </row>
    <row r="183" spans="1:4">
      <c r="A183" s="65"/>
      <c r="B183" s="65"/>
      <c r="C183" s="65"/>
      <c r="D183" s="65"/>
    </row>
    <row r="184" spans="1:4">
      <c r="A184" s="65"/>
      <c r="B184" s="65"/>
      <c r="C184" s="65"/>
      <c r="D184" s="65"/>
    </row>
  </sheetData>
  <mergeCells count="17">
    <mergeCell ref="A2:D2"/>
    <mergeCell ref="A4:D4"/>
    <mergeCell ref="A6:D6"/>
    <mergeCell ref="A8:A10"/>
    <mergeCell ref="B8:B10"/>
    <mergeCell ref="C8:C10"/>
    <mergeCell ref="D8:D10"/>
    <mergeCell ref="A20:D20"/>
    <mergeCell ref="A24:D24"/>
    <mergeCell ref="A25:D25"/>
    <mergeCell ref="A34:D34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39370078740157483" bottom="0.39370078740157483" header="0.15748031496062992" footer="0.23622047244094491"/>
  <pageSetup paperSize="9" scale="80" fitToHeight="1000" orientation="portrait" r:id="rId1"/>
  <headerFooter alignWithMargins="0">
    <oddHeader>&amp;L&amp;"Times New Roman,обычный"ПРОГРАММНЫЙ КОМПЛЕКС АВС4-UZ (РЕДАКЦИЯ 2018)&amp;R&amp;"Times New Roman,обычный"&amp;9Э160180050</oddHeader>
    <oddFooter>&amp;C&amp;"Times New Roman,обычный"&amp;9&amp;P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G39"/>
  <sheetViews>
    <sheetView showGridLines="0" workbookViewId="0">
      <selection activeCell="E27" sqref="E27:F27"/>
    </sheetView>
  </sheetViews>
  <sheetFormatPr defaultRowHeight="12.75" outlineLevelRow="1"/>
  <cols>
    <col min="1" max="1" width="6.33203125" style="17" customWidth="1"/>
    <col min="2" max="2" width="15.83203125" style="17" customWidth="1"/>
    <col min="3" max="3" width="96.6640625" style="17" customWidth="1"/>
    <col min="4" max="6" width="11.83203125" style="17" customWidth="1"/>
    <col min="7" max="16384" width="9.33203125" style="17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6" customHeight="1">
      <c r="A2" s="1"/>
      <c r="B2" s="191" t="s">
        <v>1</v>
      </c>
      <c r="C2" s="191"/>
      <c r="D2" s="191"/>
      <c r="E2" s="191"/>
      <c r="F2" s="191"/>
      <c r="G2" s="1"/>
    </row>
    <row r="3" spans="1:7" s="3" customFormat="1">
      <c r="A3" s="4"/>
      <c r="B3" s="192" t="s">
        <v>2</v>
      </c>
      <c r="C3" s="192"/>
      <c r="D3" s="192"/>
      <c r="E3" s="192"/>
      <c r="F3" s="192"/>
      <c r="G3" s="1"/>
    </row>
    <row r="4" spans="1:7" s="3" customFormat="1">
      <c r="A4" s="1"/>
      <c r="B4" s="1"/>
      <c r="C4" s="5"/>
      <c r="D4" s="5"/>
      <c r="E4" s="5"/>
      <c r="F4" s="5"/>
      <c r="G4" s="1"/>
    </row>
    <row r="5" spans="1:7" s="3" customFormat="1" ht="15.75" customHeight="1">
      <c r="A5" s="6"/>
      <c r="B5" s="6"/>
      <c r="C5" s="7" t="s">
        <v>99</v>
      </c>
      <c r="D5" s="159"/>
      <c r="E5" s="159"/>
      <c r="F5" s="159"/>
      <c r="G5" s="1"/>
    </row>
    <row r="6" spans="1:7" s="3" customFormat="1" ht="12.75" customHeight="1">
      <c r="A6" s="4"/>
      <c r="B6" s="160" t="s">
        <v>4</v>
      </c>
      <c r="C6" s="160"/>
      <c r="D6" s="160"/>
      <c r="E6" s="160"/>
      <c r="F6" s="160"/>
      <c r="G6" s="1"/>
    </row>
    <row r="7" spans="1:7" s="3" customFormat="1">
      <c r="A7" s="1"/>
      <c r="B7" s="1"/>
      <c r="C7" s="1"/>
      <c r="D7" s="5"/>
      <c r="E7" s="1"/>
      <c r="F7" s="8" t="s">
        <v>5</v>
      </c>
      <c r="G7" s="1"/>
    </row>
    <row r="8" spans="1:7" s="3" customFormat="1" ht="18.75" customHeight="1">
      <c r="A8" s="8" t="s">
        <v>6</v>
      </c>
      <c r="B8" s="191" t="s">
        <v>100</v>
      </c>
      <c r="C8" s="191"/>
      <c r="D8" s="191"/>
      <c r="E8" s="191"/>
      <c r="F8" s="191"/>
      <c r="G8" s="1"/>
    </row>
    <row r="9" spans="1:7" s="3" customFormat="1" ht="12.75" customHeight="1">
      <c r="A9" s="4"/>
      <c r="B9" s="192" t="s">
        <v>8</v>
      </c>
      <c r="C9" s="192"/>
      <c r="D9" s="192"/>
      <c r="E9" s="192"/>
      <c r="F9" s="192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9" t="s">
        <v>9</v>
      </c>
      <c r="B11" s="9"/>
      <c r="C11" s="152"/>
      <c r="D11" s="152"/>
      <c r="E11" s="152"/>
      <c r="F11" s="152"/>
      <c r="G11" s="1"/>
    </row>
    <row r="12" spans="1:7" s="11" customFormat="1" ht="12.75" customHeight="1">
      <c r="A12" s="153" t="s">
        <v>10</v>
      </c>
      <c r="B12" s="153" t="s">
        <v>11</v>
      </c>
      <c r="C12" s="153" t="s">
        <v>12</v>
      </c>
      <c r="D12" s="153" t="s">
        <v>13</v>
      </c>
      <c r="E12" s="155" t="s">
        <v>14</v>
      </c>
      <c r="F12" s="190"/>
      <c r="G12" s="10"/>
    </row>
    <row r="13" spans="1:7" s="11" customFormat="1" ht="34.5" customHeight="1">
      <c r="A13" s="189"/>
      <c r="B13" s="189"/>
      <c r="C13" s="189"/>
      <c r="D13" s="189"/>
      <c r="E13" s="12" t="s">
        <v>15</v>
      </c>
      <c r="F13" s="12" t="s">
        <v>16</v>
      </c>
      <c r="G13" s="10"/>
    </row>
    <row r="14" spans="1:7" s="16" customFormat="1">
      <c r="A14" s="13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5"/>
    </row>
    <row r="15" spans="1:7">
      <c r="A15" s="184"/>
      <c r="B15" s="185"/>
      <c r="C15" s="185"/>
      <c r="D15" s="185"/>
      <c r="E15" s="185"/>
      <c r="F15" s="186"/>
    </row>
    <row r="16" spans="1:7" s="3" customFormat="1">
      <c r="A16" s="81" t="s">
        <v>17</v>
      </c>
      <c r="B16" s="82" t="s">
        <v>18</v>
      </c>
      <c r="C16" s="82" t="s">
        <v>19</v>
      </c>
      <c r="D16" s="83" t="s">
        <v>20</v>
      </c>
      <c r="E16" s="195">
        <f>484.282/100</f>
        <v>4.8428199999999997</v>
      </c>
      <c r="F16" s="196"/>
      <c r="G16" s="21"/>
    </row>
    <row r="17" spans="1:7" s="27" customFormat="1" outlineLevel="1">
      <c r="A17" s="84" t="s">
        <v>21</v>
      </c>
      <c r="B17" s="85" t="s">
        <v>17</v>
      </c>
      <c r="C17" s="86" t="s">
        <v>22</v>
      </c>
      <c r="D17" s="85" t="s">
        <v>23</v>
      </c>
      <c r="E17" s="87">
        <v>13.3</v>
      </c>
      <c r="F17" s="87">
        <f>E16*E17</f>
        <v>64.409505999999993</v>
      </c>
    </row>
    <row r="18" spans="1:7" s="3" customFormat="1" ht="25.5">
      <c r="A18" s="81" t="s">
        <v>24</v>
      </c>
      <c r="B18" s="82" t="s">
        <v>25</v>
      </c>
      <c r="C18" s="82" t="s">
        <v>26</v>
      </c>
      <c r="D18" s="83" t="s">
        <v>27</v>
      </c>
      <c r="E18" s="187">
        <v>14.55</v>
      </c>
      <c r="F18" s="188"/>
      <c r="G18" s="21"/>
    </row>
    <row r="19" spans="1:7" s="27" customFormat="1" outlineLevel="1">
      <c r="A19" s="84" t="s">
        <v>28</v>
      </c>
      <c r="B19" s="85" t="s">
        <v>17</v>
      </c>
      <c r="C19" s="86" t="s">
        <v>22</v>
      </c>
      <c r="D19" s="85" t="s">
        <v>23</v>
      </c>
      <c r="E19" s="87">
        <v>0.57769999999999999</v>
      </c>
      <c r="F19" s="88">
        <f>E18*E19</f>
        <v>8.4055350000000004</v>
      </c>
    </row>
    <row r="20" spans="1:7" s="93" customFormat="1" outlineLevel="1">
      <c r="A20" s="89" t="s">
        <v>29</v>
      </c>
      <c r="B20" s="90" t="s">
        <v>30</v>
      </c>
      <c r="C20" s="91" t="s">
        <v>31</v>
      </c>
      <c r="D20" s="90" t="s">
        <v>32</v>
      </c>
      <c r="E20" s="92">
        <v>0.28999999999999998</v>
      </c>
      <c r="F20" s="92">
        <f>E18*E20</f>
        <v>4.2195</v>
      </c>
    </row>
    <row r="21" spans="1:7" s="3" customFormat="1" ht="25.5">
      <c r="A21" s="81" t="s">
        <v>33</v>
      </c>
      <c r="B21" s="82" t="s">
        <v>34</v>
      </c>
      <c r="C21" s="82" t="s">
        <v>35</v>
      </c>
      <c r="D21" s="83" t="s">
        <v>27</v>
      </c>
      <c r="E21" s="187">
        <v>14.55</v>
      </c>
      <c r="F21" s="188"/>
      <c r="G21" s="21"/>
    </row>
    <row r="22" spans="1:7" s="93" customFormat="1" outlineLevel="1">
      <c r="A22" s="89" t="s">
        <v>36</v>
      </c>
      <c r="B22" s="90" t="s">
        <v>30</v>
      </c>
      <c r="C22" s="91" t="s">
        <v>31</v>
      </c>
      <c r="D22" s="90" t="s">
        <v>32</v>
      </c>
      <c r="E22" s="92">
        <v>0.1696</v>
      </c>
      <c r="F22" s="94">
        <f>E21*E22</f>
        <v>2.4676800000000001</v>
      </c>
    </row>
    <row r="23" spans="1:7" s="3" customFormat="1">
      <c r="A23" s="81" t="s">
        <v>37</v>
      </c>
      <c r="B23" s="82" t="s">
        <v>38</v>
      </c>
      <c r="C23" s="82" t="s">
        <v>90</v>
      </c>
      <c r="D23" s="83" t="s">
        <v>40</v>
      </c>
      <c r="E23" s="187">
        <v>97</v>
      </c>
      <c r="F23" s="188"/>
      <c r="G23" s="21"/>
    </row>
    <row r="24" spans="1:7" s="27" customFormat="1" outlineLevel="1">
      <c r="A24" s="84" t="s">
        <v>41</v>
      </c>
      <c r="B24" s="85" t="s">
        <v>17</v>
      </c>
      <c r="C24" s="86" t="s">
        <v>22</v>
      </c>
      <c r="D24" s="85" t="s">
        <v>23</v>
      </c>
      <c r="E24" s="87">
        <v>1.6476</v>
      </c>
      <c r="F24" s="88">
        <f>E23*E24</f>
        <v>159.81719999999999</v>
      </c>
    </row>
    <row r="25" spans="1:7" s="100" customFormat="1" outlineLevel="1">
      <c r="A25" s="95" t="s">
        <v>42</v>
      </c>
      <c r="B25" s="96">
        <v>64614</v>
      </c>
      <c r="C25" s="97" t="s">
        <v>91</v>
      </c>
      <c r="D25" s="96" t="s">
        <v>92</v>
      </c>
      <c r="E25" s="98">
        <v>0.14219999999999999</v>
      </c>
      <c r="F25" s="99">
        <f>E23*E25</f>
        <v>13.7934</v>
      </c>
    </row>
    <row r="26" spans="1:7" s="100" customFormat="1" outlineLevel="1">
      <c r="A26" s="101" t="s">
        <v>46</v>
      </c>
      <c r="B26" s="102" t="s">
        <v>47</v>
      </c>
      <c r="C26" s="103" t="s">
        <v>93</v>
      </c>
      <c r="D26" s="102" t="s">
        <v>49</v>
      </c>
      <c r="E26" s="104">
        <v>0.79979999999999996</v>
      </c>
      <c r="F26" s="105">
        <f>E23*E26</f>
        <v>77.58059999999999</v>
      </c>
    </row>
    <row r="27" spans="1:7" s="3" customFormat="1" ht="25.5">
      <c r="A27" s="81" t="s">
        <v>50</v>
      </c>
      <c r="B27" s="82" t="s">
        <v>51</v>
      </c>
      <c r="C27" s="82" t="s">
        <v>52</v>
      </c>
      <c r="D27" s="83" t="s">
        <v>20</v>
      </c>
      <c r="E27" s="195">
        <f>727.946/100</f>
        <v>7.2794600000000003</v>
      </c>
      <c r="F27" s="196"/>
      <c r="G27" s="21"/>
    </row>
    <row r="28" spans="1:7" s="27" customFormat="1" outlineLevel="1">
      <c r="A28" s="84" t="s">
        <v>53</v>
      </c>
      <c r="B28" s="85" t="s">
        <v>17</v>
      </c>
      <c r="C28" s="86" t="s">
        <v>22</v>
      </c>
      <c r="D28" s="85" t="s">
        <v>23</v>
      </c>
      <c r="E28" s="87">
        <v>31.98</v>
      </c>
      <c r="F28" s="88">
        <f>E27*E28</f>
        <v>232.79713080000002</v>
      </c>
    </row>
    <row r="29" spans="1:7" s="32" customFormat="1" outlineLevel="1">
      <c r="A29" s="28" t="s">
        <v>54</v>
      </c>
      <c r="B29" s="29">
        <v>2509</v>
      </c>
      <c r="C29" s="30" t="s">
        <v>55</v>
      </c>
      <c r="D29" s="29" t="s">
        <v>32</v>
      </c>
      <c r="E29" s="31">
        <v>0.47</v>
      </c>
      <c r="F29" s="45">
        <f>E27*E29</f>
        <v>3.4213461999999999</v>
      </c>
    </row>
    <row r="30" spans="1:7" s="100" customFormat="1" outlineLevel="1">
      <c r="A30" s="95" t="s">
        <v>56</v>
      </c>
      <c r="B30" s="96" t="s">
        <v>57</v>
      </c>
      <c r="C30" s="97" t="s">
        <v>58</v>
      </c>
      <c r="D30" s="96" t="s">
        <v>59</v>
      </c>
      <c r="E30" s="98">
        <v>115</v>
      </c>
      <c r="F30" s="99">
        <f>E27*E30</f>
        <v>837.13790000000006</v>
      </c>
    </row>
    <row r="31" spans="1:7" s="3" customFormat="1">
      <c r="A31" s="101" t="s">
        <v>60</v>
      </c>
      <c r="B31" s="102" t="s">
        <v>61</v>
      </c>
      <c r="C31" s="103" t="s">
        <v>62</v>
      </c>
      <c r="D31" s="102" t="s">
        <v>27</v>
      </c>
      <c r="E31" s="104">
        <v>1.26E-2</v>
      </c>
      <c r="F31" s="106">
        <f>E27*E31</f>
        <v>9.1721196000000005E-2</v>
      </c>
      <c r="G31" s="21"/>
    </row>
    <row r="32" spans="1:7" s="27" customFormat="1" outlineLevel="1">
      <c r="A32" s="101" t="s">
        <v>63</v>
      </c>
      <c r="B32" s="102" t="s">
        <v>64</v>
      </c>
      <c r="C32" s="103" t="s">
        <v>65</v>
      </c>
      <c r="D32" s="102" t="s">
        <v>27</v>
      </c>
      <c r="E32" s="104">
        <v>1.2600000000000001E-3</v>
      </c>
      <c r="F32" s="106">
        <f>E27*E32</f>
        <v>9.1721196000000005E-3</v>
      </c>
    </row>
    <row r="33" spans="1:7" s="93" customFormat="1" outlineLevel="1">
      <c r="A33" s="101" t="s">
        <v>66</v>
      </c>
      <c r="B33" s="102" t="s">
        <v>67</v>
      </c>
      <c r="C33" s="103" t="s">
        <v>68</v>
      </c>
      <c r="D33" s="102" t="s">
        <v>27</v>
      </c>
      <c r="E33" s="104">
        <v>0.03</v>
      </c>
      <c r="F33" s="106">
        <f>E27*E33</f>
        <v>0.21838379999999999</v>
      </c>
    </row>
    <row r="34" spans="1:7" s="100" customFormat="1" outlineLevel="1">
      <c r="A34" s="101" t="s">
        <v>69</v>
      </c>
      <c r="B34" s="102" t="s">
        <v>70</v>
      </c>
      <c r="C34" s="103" t="s">
        <v>71</v>
      </c>
      <c r="D34" s="102" t="s">
        <v>27</v>
      </c>
      <c r="E34" s="104">
        <v>4.7300000000000002E-2</v>
      </c>
      <c r="F34" s="106">
        <f>E27*E34</f>
        <v>0.34431845800000005</v>
      </c>
    </row>
    <row r="35" spans="1:7" s="100" customFormat="1" ht="13.5" outlineLevel="1" thickBot="1">
      <c r="A35" s="176"/>
      <c r="B35" s="177"/>
      <c r="C35" s="177"/>
      <c r="D35" s="177"/>
      <c r="E35" s="177"/>
      <c r="F35" s="178"/>
    </row>
    <row r="36" spans="1:7" s="100" customFormat="1" ht="13.5" customHeight="1" outlineLevel="1" thickTop="1">
      <c r="A36" s="179" t="s">
        <v>72</v>
      </c>
      <c r="B36" s="180"/>
      <c r="C36" s="180"/>
      <c r="D36" s="107"/>
      <c r="E36" s="108"/>
      <c r="F36" s="109"/>
    </row>
    <row r="37" spans="1:7" s="100" customFormat="1" outlineLevel="1">
      <c r="A37" s="181"/>
      <c r="B37" s="182"/>
      <c r="C37" s="182"/>
      <c r="D37" s="182"/>
      <c r="E37" s="182"/>
      <c r="F37" s="183"/>
    </row>
    <row r="38" spans="1:7" s="100" customFormat="1" outlineLevel="1">
      <c r="A38" s="110"/>
      <c r="B38" s="111"/>
      <c r="C38" s="112" t="s">
        <v>73</v>
      </c>
      <c r="D38" s="113"/>
      <c r="E38" s="114"/>
      <c r="F38" s="115"/>
    </row>
    <row r="39" spans="1:7" s="3" customFormat="1">
      <c r="A39" s="116" t="s">
        <v>17</v>
      </c>
      <c r="B39" s="117" t="s">
        <v>17</v>
      </c>
      <c r="C39" s="117" t="s">
        <v>22</v>
      </c>
      <c r="D39" s="118" t="s">
        <v>23</v>
      </c>
      <c r="E39" s="119"/>
      <c r="F39" s="120">
        <f>F17+F19+F24+F28</f>
        <v>465.42937180000001</v>
      </c>
      <c r="G39" s="21"/>
    </row>
  </sheetData>
  <mergeCells count="21">
    <mergeCell ref="B9:F9"/>
    <mergeCell ref="B2:F2"/>
    <mergeCell ref="B3:F3"/>
    <mergeCell ref="D5:F5"/>
    <mergeCell ref="B6:F6"/>
    <mergeCell ref="B8:F8"/>
    <mergeCell ref="C11:F11"/>
    <mergeCell ref="A12:A13"/>
    <mergeCell ref="B12:B13"/>
    <mergeCell ref="C12:C13"/>
    <mergeCell ref="D12:D13"/>
    <mergeCell ref="E12:F12"/>
    <mergeCell ref="A35:F35"/>
    <mergeCell ref="A36:C36"/>
    <mergeCell ref="A37:F37"/>
    <mergeCell ref="A15:F15"/>
    <mergeCell ref="E16:F16"/>
    <mergeCell ref="E18:F18"/>
    <mergeCell ref="E21:F21"/>
    <mergeCell ref="E23:F23"/>
    <mergeCell ref="E27:F27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2018)&amp;C&amp;P&amp;R160180060</oddHeader>
    <oddFooter>&amp;CСтраниц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38</vt:i4>
      </vt:variant>
      <vt:variant>
        <vt:lpstr>Именованные диапазоны</vt:lpstr>
      </vt:variant>
      <vt:variant>
        <vt:i4>38</vt:i4>
      </vt:variant>
    </vt:vector>
  </HeadingPairs>
  <TitlesOfParts>
    <vt:vector size="76" baseType="lpstr">
      <vt:lpstr>bv_abc4</vt:lpstr>
      <vt:lpstr>МАТЕР</vt:lpstr>
      <vt:lpstr>bv_abc4 (2)</vt:lpstr>
      <vt:lpstr>МАТЕР (2)</vt:lpstr>
      <vt:lpstr>bv_abc4 (3)</vt:lpstr>
      <vt:lpstr>МАТЕР (3)</vt:lpstr>
      <vt:lpstr>bv_abc4 (5)</vt:lpstr>
      <vt:lpstr>МАТЕР (5)</vt:lpstr>
      <vt:lpstr>bv_abc4 (6)</vt:lpstr>
      <vt:lpstr>МАТЕР (6)</vt:lpstr>
      <vt:lpstr>bv_abc4 (7)</vt:lpstr>
      <vt:lpstr>МАТЕР (7)</vt:lpstr>
      <vt:lpstr>bv_abc4 (8)</vt:lpstr>
      <vt:lpstr>МАТЕР (8)</vt:lpstr>
      <vt:lpstr>bv_abc4 (9)</vt:lpstr>
      <vt:lpstr>МАТЕР (9)</vt:lpstr>
      <vt:lpstr>bv_abc4 (10)</vt:lpstr>
      <vt:lpstr>МАТЕР (10)</vt:lpstr>
      <vt:lpstr>bv_abc4 (11)</vt:lpstr>
      <vt:lpstr>МАТЕР (11)</vt:lpstr>
      <vt:lpstr>bv_abc4 (12)</vt:lpstr>
      <vt:lpstr>МАТЕР (12)</vt:lpstr>
      <vt:lpstr>bv_abc4 (13)</vt:lpstr>
      <vt:lpstr>МАТЕР (13)</vt:lpstr>
      <vt:lpstr>bv_abc4 (14)</vt:lpstr>
      <vt:lpstr>МАТЕР (14)</vt:lpstr>
      <vt:lpstr>bv_abc4 (15)</vt:lpstr>
      <vt:lpstr>МАТЕР (15)</vt:lpstr>
      <vt:lpstr>bv_abc4 (16)</vt:lpstr>
      <vt:lpstr>МАТЕР (16)</vt:lpstr>
      <vt:lpstr>bv_abc4 (17)</vt:lpstr>
      <vt:lpstr>МАТЕР (17)</vt:lpstr>
      <vt:lpstr>bv_abc4 (18)</vt:lpstr>
      <vt:lpstr>МАТЕР (18)</vt:lpstr>
      <vt:lpstr>bv_abc4 (19)</vt:lpstr>
      <vt:lpstr>МАТЕР (19)</vt:lpstr>
      <vt:lpstr>2-17_ЛРВ</vt:lpstr>
      <vt:lpstr>РЕСУРС</vt:lpstr>
      <vt:lpstr>'2-17_ЛРВ'!Заголовки_для_печати</vt:lpstr>
      <vt:lpstr>bv_abc4!Заголовки_для_печати</vt:lpstr>
      <vt:lpstr>'bv_abc4 (10)'!Заголовки_для_печати</vt:lpstr>
      <vt:lpstr>'bv_abc4 (11)'!Заголовки_для_печати</vt:lpstr>
      <vt:lpstr>'bv_abc4 (12)'!Заголовки_для_печати</vt:lpstr>
      <vt:lpstr>'bv_abc4 (13)'!Заголовки_для_печати</vt:lpstr>
      <vt:lpstr>'bv_abc4 (14)'!Заголовки_для_печати</vt:lpstr>
      <vt:lpstr>'bv_abc4 (15)'!Заголовки_для_печати</vt:lpstr>
      <vt:lpstr>'bv_abc4 (16)'!Заголовки_для_печати</vt:lpstr>
      <vt:lpstr>'bv_abc4 (17)'!Заголовки_для_печати</vt:lpstr>
      <vt:lpstr>'bv_abc4 (18)'!Заголовки_для_печати</vt:lpstr>
      <vt:lpstr>'bv_abc4 (19)'!Заголовки_для_печати</vt:lpstr>
      <vt:lpstr>'bv_abc4 (2)'!Заголовки_для_печати</vt:lpstr>
      <vt:lpstr>'bv_abc4 (3)'!Заголовки_для_печати</vt:lpstr>
      <vt:lpstr>'bv_abc4 (5)'!Заголовки_для_печати</vt:lpstr>
      <vt:lpstr>'bv_abc4 (6)'!Заголовки_для_печати</vt:lpstr>
      <vt:lpstr>'bv_abc4 (7)'!Заголовки_для_печати</vt:lpstr>
      <vt:lpstr>'bv_abc4 (8)'!Заголовки_для_печати</vt:lpstr>
      <vt:lpstr>'bv_abc4 (9)'!Заголовки_для_печати</vt:lpstr>
      <vt:lpstr>МАТЕР!Заголовки_для_печати</vt:lpstr>
      <vt:lpstr>'МАТЕР (10)'!Заголовки_для_печати</vt:lpstr>
      <vt:lpstr>'МАТЕР (11)'!Заголовки_для_печати</vt:lpstr>
      <vt:lpstr>'МАТЕР (12)'!Заголовки_для_печати</vt:lpstr>
      <vt:lpstr>'МАТЕР (13)'!Заголовки_для_печати</vt:lpstr>
      <vt:lpstr>'МАТЕР (14)'!Заголовки_для_печати</vt:lpstr>
      <vt:lpstr>'МАТЕР (15)'!Заголовки_для_печати</vt:lpstr>
      <vt:lpstr>'МАТЕР (16)'!Заголовки_для_печати</vt:lpstr>
      <vt:lpstr>'МАТЕР (17)'!Заголовки_для_печати</vt:lpstr>
      <vt:lpstr>'МАТЕР (18)'!Заголовки_для_печати</vt:lpstr>
      <vt:lpstr>'МАТЕР (19)'!Заголовки_для_печати</vt:lpstr>
      <vt:lpstr>'МАТЕР (2)'!Заголовки_для_печати</vt:lpstr>
      <vt:lpstr>'МАТЕР (3)'!Заголовки_для_печати</vt:lpstr>
      <vt:lpstr>'МАТЕР (5)'!Заголовки_для_печати</vt:lpstr>
      <vt:lpstr>'МАТЕР (6)'!Заголовки_для_печати</vt:lpstr>
      <vt:lpstr>'МАТЕР (7)'!Заголовки_для_печати</vt:lpstr>
      <vt:lpstr>'МАТЕР (8)'!Заголовки_для_печати</vt:lpstr>
      <vt:lpstr>'МАТЕР (9)'!Заголовки_для_печати</vt:lpstr>
      <vt:lpstr>РЕСУРС!Заголовки_для_печати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sdto-5</dc:creator>
  <cp:lastModifiedBy>sdto-5</cp:lastModifiedBy>
  <dcterms:created xsi:type="dcterms:W3CDTF">2022-03-16T07:51:16Z</dcterms:created>
  <dcterms:modified xsi:type="dcterms:W3CDTF">2022-03-16T09:52:51Z</dcterms:modified>
</cp:coreProperties>
</file>